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23805" windowHeight="120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Лист1!$A$1:$N$295</definedName>
  </definedNames>
  <calcPr calcId="144525"/>
</workbook>
</file>

<file path=xl/calcChain.xml><?xml version="1.0" encoding="utf-8"?>
<calcChain xmlns="http://schemas.openxmlformats.org/spreadsheetml/2006/main">
  <c r="J131" i="1" l="1"/>
  <c r="K284" i="1"/>
  <c r="K282" i="1"/>
  <c r="J264" i="1" l="1"/>
  <c r="K264" i="1" s="1"/>
  <c r="J262" i="1"/>
  <c r="K262" i="1" s="1"/>
  <c r="J259" i="1"/>
  <c r="K259" i="1" s="1"/>
  <c r="N257" i="1" s="1"/>
  <c r="K257" i="1"/>
  <c r="I257" i="1"/>
  <c r="I256" i="1"/>
  <c r="I253" i="1"/>
  <c r="I226" i="1"/>
  <c r="H226" i="1"/>
  <c r="J224" i="1"/>
  <c r="K224" i="1" s="1"/>
  <c r="J221" i="1"/>
  <c r="K221" i="1" s="1"/>
  <c r="J222" i="1"/>
  <c r="K222" i="1" s="1"/>
  <c r="J216" i="1"/>
  <c r="J213" i="1"/>
  <c r="K213" i="1" s="1"/>
  <c r="H218" i="1"/>
  <c r="I210" i="1"/>
  <c r="J210" i="1" s="1"/>
  <c r="J214" i="1"/>
  <c r="K214" i="1" s="1"/>
  <c r="N214" i="1" s="1"/>
  <c r="J211" i="1"/>
  <c r="K211" i="1" s="1"/>
  <c r="I184" i="1"/>
  <c r="J179" i="1"/>
  <c r="J165" i="1"/>
  <c r="J163" i="1"/>
  <c r="I158" i="1"/>
  <c r="J158" i="1" s="1"/>
  <c r="J142" i="1"/>
  <c r="J137" i="1"/>
  <c r="K137" i="1" s="1"/>
  <c r="J134" i="1"/>
  <c r="K131" i="1"/>
  <c r="I128" i="1"/>
  <c r="H128" i="1"/>
  <c r="J126" i="1"/>
  <c r="J123" i="1"/>
  <c r="K123" i="1" s="1"/>
  <c r="J124" i="1"/>
  <c r="K124" i="1" s="1"/>
  <c r="N124" i="1" s="1"/>
  <c r="I118" i="1"/>
  <c r="J29" i="1"/>
  <c r="J27" i="1"/>
  <c r="K111" i="1"/>
  <c r="J105" i="1"/>
  <c r="J108" i="1"/>
  <c r="I100" i="1"/>
  <c r="I86" i="1"/>
  <c r="N262" i="1" l="1"/>
  <c r="N222" i="1"/>
  <c r="N211" i="1"/>
  <c r="J128" i="1"/>
  <c r="K128" i="1" s="1"/>
  <c r="N127" i="1" s="1"/>
  <c r="J218" i="1"/>
  <c r="K218" i="1" s="1"/>
  <c r="N217" i="1" s="1"/>
  <c r="J56" i="1"/>
  <c r="I51" i="1" l="1"/>
  <c r="H51" i="1"/>
  <c r="J46" i="1"/>
  <c r="K46" i="1" s="1"/>
  <c r="I41" i="1"/>
  <c r="H41" i="1"/>
  <c r="J39" i="1"/>
  <c r="J36" i="1"/>
  <c r="K36" i="1" s="1"/>
  <c r="I31" i="1"/>
  <c r="H31" i="1"/>
  <c r="K29" i="1"/>
  <c r="I23" i="1"/>
  <c r="H23" i="1"/>
  <c r="J21" i="1"/>
  <c r="K21" i="1" s="1"/>
  <c r="J18" i="1"/>
  <c r="K18" i="1" s="1"/>
  <c r="I13" i="1"/>
  <c r="H13" i="1"/>
  <c r="J11" i="1" l="1"/>
  <c r="K11" i="1" s="1"/>
  <c r="J8" i="1"/>
  <c r="K8" i="1" l="1"/>
  <c r="J26" i="1"/>
  <c r="K26" i="1" l="1"/>
  <c r="K27" i="1"/>
  <c r="N27" i="1" s="1"/>
  <c r="J19" i="1" l="1"/>
  <c r="K19" i="1" s="1"/>
  <c r="N19" i="1" s="1"/>
  <c r="J155" i="1" l="1"/>
  <c r="K155" i="1" s="1"/>
  <c r="J143" i="1"/>
  <c r="I70" i="1"/>
  <c r="J51" i="1"/>
  <c r="J31" i="1"/>
  <c r="K251" i="1" l="1"/>
  <c r="J181" i="1" l="1"/>
  <c r="K285" i="1" l="1"/>
  <c r="J281" i="1"/>
  <c r="K281" i="1" s="1"/>
  <c r="K279" i="1"/>
  <c r="J278" i="1"/>
  <c r="K278" i="1" s="1"/>
  <c r="J276" i="1"/>
  <c r="J273" i="1"/>
  <c r="K273" i="1" s="1"/>
  <c r="J271" i="1"/>
  <c r="K271" i="1" s="1"/>
  <c r="J270" i="1"/>
  <c r="K270" i="1" s="1"/>
  <c r="K268" i="1"/>
  <c r="J267" i="1"/>
  <c r="K267" i="1" s="1"/>
  <c r="K265" i="1"/>
  <c r="N279" i="1" l="1"/>
  <c r="N265" i="1"/>
  <c r="N268" i="1"/>
  <c r="K276" i="1"/>
  <c r="N276" i="1" s="1"/>
  <c r="N271" i="1"/>
  <c r="J256" i="1" l="1"/>
  <c r="K256" i="1" s="1"/>
  <c r="K254" i="1"/>
  <c r="I254" i="1"/>
  <c r="J253" i="1"/>
  <c r="K253" i="1" s="1"/>
  <c r="N251" i="1" s="1"/>
  <c r="I251" i="1"/>
  <c r="J251" i="1" s="1"/>
  <c r="N254" i="1" l="1"/>
  <c r="K248" i="1"/>
  <c r="J246" i="1"/>
  <c r="K246" i="1" s="1"/>
  <c r="K245" i="1"/>
  <c r="J243" i="1"/>
  <c r="K243" i="1" s="1"/>
  <c r="I242" i="1"/>
  <c r="J242" i="1" s="1"/>
  <c r="K242" i="1" s="1"/>
  <c r="J240" i="1"/>
  <c r="K240" i="1" s="1"/>
  <c r="N243" i="1" l="1"/>
  <c r="N246" i="1"/>
  <c r="N240" i="1"/>
  <c r="J237" i="1" l="1"/>
  <c r="K237" i="1" s="1"/>
  <c r="J235" i="1"/>
  <c r="K235" i="1" s="1"/>
  <c r="J232" i="1"/>
  <c r="K232" i="1" s="1"/>
  <c r="J230" i="1"/>
  <c r="K230" i="1" s="1"/>
  <c r="J229" i="1"/>
  <c r="K229" i="1" s="1"/>
  <c r="J227" i="1"/>
  <c r="K227" i="1" s="1"/>
  <c r="K226" i="1"/>
  <c r="N225" i="1" s="1"/>
  <c r="J219" i="1"/>
  <c r="K219" i="1" s="1"/>
  <c r="N219" i="1" s="1"/>
  <c r="N230" i="1" l="1"/>
  <c r="N227" i="1"/>
  <c r="N235" i="1"/>
  <c r="K210" i="1" l="1"/>
  <c r="K208" i="1"/>
  <c r="I208" i="1"/>
  <c r="J207" i="1"/>
  <c r="K207" i="1" s="1"/>
  <c r="N206" i="1" s="1"/>
  <c r="K203" i="1"/>
  <c r="N201" i="1" s="1"/>
  <c r="J201" i="1"/>
  <c r="J200" i="1"/>
  <c r="K200" i="1" s="1"/>
  <c r="N198" i="1" s="1"/>
  <c r="J198" i="1"/>
  <c r="K195" i="1"/>
  <c r="J193" i="1"/>
  <c r="K193" i="1" s="1"/>
  <c r="J192" i="1"/>
  <c r="K192" i="1" s="1"/>
  <c r="N190" i="1" s="1"/>
  <c r="J190" i="1"/>
  <c r="K190" i="1" s="1"/>
  <c r="J189" i="1"/>
  <c r="K189" i="1" s="1"/>
  <c r="J187" i="1"/>
  <c r="K187" i="1" s="1"/>
  <c r="N208" i="1" l="1"/>
  <c r="N187" i="1"/>
  <c r="N193" i="1"/>
  <c r="J184" i="1"/>
  <c r="K184" i="1" s="1"/>
  <c r="K182" i="1"/>
  <c r="I182" i="1"/>
  <c r="K181" i="1"/>
  <c r="N180" i="1" s="1"/>
  <c r="K179" i="1"/>
  <c r="J177" i="1"/>
  <c r="K177" i="1" s="1"/>
  <c r="I174" i="1"/>
  <c r="J174" i="1" s="1"/>
  <c r="J172" i="1"/>
  <c r="K172" i="1" s="1"/>
  <c r="N172" i="1" s="1"/>
  <c r="J171" i="1"/>
  <c r="K171" i="1" s="1"/>
  <c r="J169" i="1"/>
  <c r="K169" i="1" s="1"/>
  <c r="J168" i="1"/>
  <c r="K168" i="1" s="1"/>
  <c r="J166" i="1"/>
  <c r="K166" i="1" s="1"/>
  <c r="K165" i="1"/>
  <c r="N164" i="1" s="1"/>
  <c r="K163" i="1"/>
  <c r="J161" i="1"/>
  <c r="K161" i="1" s="1"/>
  <c r="N169" i="1" l="1"/>
  <c r="N161" i="1"/>
  <c r="N177" i="1"/>
  <c r="N182" i="1"/>
  <c r="N166" i="1"/>
  <c r="K158" i="1" l="1"/>
  <c r="I156" i="1"/>
  <c r="J156" i="1" s="1"/>
  <c r="K156" i="1" s="1"/>
  <c r="N154" i="1"/>
  <c r="I151" i="1"/>
  <c r="J151" i="1" s="1"/>
  <c r="K149" i="1"/>
  <c r="N149" i="1" s="1"/>
  <c r="I148" i="1"/>
  <c r="J148" i="1" s="1"/>
  <c r="K146" i="1"/>
  <c r="N146" i="1" s="1"/>
  <c r="K143" i="1"/>
  <c r="N143" i="1" s="1"/>
  <c r="J140" i="1"/>
  <c r="K140" i="1" s="1"/>
  <c r="N140" i="1" s="1"/>
  <c r="J135" i="1"/>
  <c r="K135" i="1" s="1"/>
  <c r="K134" i="1"/>
  <c r="J132" i="1"/>
  <c r="K132" i="1" s="1"/>
  <c r="J129" i="1"/>
  <c r="K129" i="1" s="1"/>
  <c r="J121" i="1"/>
  <c r="N132" i="1" l="1"/>
  <c r="N129" i="1"/>
  <c r="N135" i="1"/>
  <c r="K121" i="1"/>
  <c r="N156" i="1"/>
  <c r="J118" i="1"/>
  <c r="K118" i="1" s="1"/>
  <c r="K116" i="1"/>
  <c r="I116" i="1"/>
  <c r="I113" i="1"/>
  <c r="J113" i="1" s="1"/>
  <c r="N112" i="1"/>
  <c r="J109" i="1"/>
  <c r="K109" i="1" s="1"/>
  <c r="N109" i="1" s="1"/>
  <c r="K108" i="1"/>
  <c r="J106" i="1"/>
  <c r="K106" i="1" s="1"/>
  <c r="J103" i="1"/>
  <c r="K103" i="1" s="1"/>
  <c r="N103" i="1" s="1"/>
  <c r="K100" i="1"/>
  <c r="J98" i="1"/>
  <c r="K98" i="1" s="1"/>
  <c r="J97" i="1"/>
  <c r="K97" i="1" s="1"/>
  <c r="J95" i="1"/>
  <c r="K95" i="1" s="1"/>
  <c r="J94" i="1"/>
  <c r="K94" i="1" s="1"/>
  <c r="J92" i="1"/>
  <c r="K92" i="1" s="1"/>
  <c r="J91" i="1"/>
  <c r="K91" i="1" s="1"/>
  <c r="J89" i="1"/>
  <c r="K89" i="1" s="1"/>
  <c r="N98" i="1" l="1"/>
  <c r="N121" i="1"/>
  <c r="N92" i="1"/>
  <c r="N106" i="1"/>
  <c r="N116" i="1"/>
  <c r="N89" i="1"/>
  <c r="N95" i="1"/>
  <c r="J86" i="1" l="1"/>
  <c r="K86" i="1" s="1"/>
  <c r="K84" i="1"/>
  <c r="I84" i="1"/>
  <c r="I83" i="1"/>
  <c r="J83" i="1" s="1"/>
  <c r="N82" i="1"/>
  <c r="J77" i="1"/>
  <c r="K77" i="1" s="1"/>
  <c r="N77" i="1" s="1"/>
  <c r="J76" i="1"/>
  <c r="K76" i="1" s="1"/>
  <c r="J74" i="1"/>
  <c r="K74" i="1" s="1"/>
  <c r="J73" i="1"/>
  <c r="K73" i="1" s="1"/>
  <c r="J71" i="1"/>
  <c r="K71" i="1" s="1"/>
  <c r="J68" i="1"/>
  <c r="K68" i="1" s="1"/>
  <c r="N68" i="1" s="1"/>
  <c r="I65" i="1"/>
  <c r="K65" i="1" s="1"/>
  <c r="J63" i="1"/>
  <c r="K63" i="1" s="1"/>
  <c r="J60" i="1"/>
  <c r="K60" i="1" s="1"/>
  <c r="J59" i="1"/>
  <c r="K59" i="1" s="1"/>
  <c r="J57" i="1"/>
  <c r="K57" i="1" s="1"/>
  <c r="K56" i="1"/>
  <c r="J54" i="1"/>
  <c r="K54" i="1" s="1"/>
  <c r="N84" i="1" l="1"/>
  <c r="N54" i="1"/>
  <c r="N63" i="1"/>
  <c r="J62" i="1"/>
  <c r="K62" i="1" s="1"/>
  <c r="N60" i="1" s="1"/>
  <c r="N71" i="1"/>
  <c r="N74" i="1"/>
  <c r="J65" i="1"/>
  <c r="N57" i="1"/>
  <c r="K51" i="1" l="1"/>
  <c r="N50" i="1" s="1"/>
  <c r="J49" i="1"/>
  <c r="K49" i="1" s="1"/>
  <c r="J47" i="1"/>
  <c r="K47" i="1" s="1"/>
  <c r="J44" i="1"/>
  <c r="K44" i="1" s="1"/>
  <c r="N44" i="1" s="1"/>
  <c r="N47" i="1" l="1"/>
  <c r="J41" i="1"/>
  <c r="K41" i="1" s="1"/>
  <c r="N40" i="1" s="1"/>
  <c r="K39" i="1"/>
  <c r="J37" i="1"/>
  <c r="K37" i="1" s="1"/>
  <c r="J34" i="1"/>
  <c r="K34" i="1" s="1"/>
  <c r="N34" i="1" s="1"/>
  <c r="N37" i="1" l="1"/>
  <c r="K31" i="1"/>
  <c r="N30" i="1" s="1"/>
  <c r="J24" i="1"/>
  <c r="K24" i="1" s="1"/>
  <c r="N24" i="1" l="1"/>
  <c r="J23" i="1"/>
  <c r="K23" i="1" s="1"/>
  <c r="N22" i="1" s="1"/>
  <c r="J16" i="1"/>
  <c r="K16" i="1" s="1"/>
  <c r="N16" i="1" s="1"/>
  <c r="J13" i="1" l="1"/>
  <c r="J9" i="1"/>
  <c r="K9" i="1" s="1"/>
  <c r="N9" i="1" s="1"/>
  <c r="J6" i="1"/>
  <c r="K6" i="1" l="1"/>
  <c r="N6" i="1" s="1"/>
  <c r="K13" i="1"/>
  <c r="N12" i="1" s="1"/>
</calcChain>
</file>

<file path=xl/sharedStrings.xml><?xml version="1.0" encoding="utf-8"?>
<sst xmlns="http://schemas.openxmlformats.org/spreadsheetml/2006/main" count="1432" uniqueCount="236">
  <si>
    <t>Наименование
учреждения, оказывающего услугу (выполняющего работу)</t>
  </si>
  <si>
    <t xml:space="preserve">Наименование оказываемой  услуги 
(выполняемой работы) </t>
  </si>
  <si>
    <t>Вариант оказания (выполения)</t>
  </si>
  <si>
    <t>Показатель 
(качества, объема)</t>
  </si>
  <si>
    <t>Наименование показателя</t>
  </si>
  <si>
    <t>Единица измерения</t>
  </si>
  <si>
    <t>Значение утвержденное в муниципальном задании на отчетный финансовый год</t>
  </si>
  <si>
    <t>Фактическое значение за отчетный финансовый год</t>
  </si>
  <si>
    <t>Оценка выполнения муниципальным учреждением муниципального задания по каждому показателю</t>
  </si>
  <si>
    <t>Сводная оценка выполнения муниципальными  учреждениями муниципального задания по показателям (качества, объема)</t>
  </si>
  <si>
    <t>Причины отклонения значений от запланированных</t>
  </si>
  <si>
    <t xml:space="preserve"> Источник информации о фактическом значении показателя</t>
  </si>
  <si>
    <t xml:space="preserve">Оценка итоговая </t>
  </si>
  <si>
    <t>Муниципального бюджетного дошкольного образовательного учреждения "Северо-Енисейский детский сад №1"</t>
  </si>
  <si>
    <t>"Реализация основных общеобразовательных программ дошкольного образования"  (от 1 года   до 3 лет)</t>
  </si>
  <si>
    <t>Услуга</t>
  </si>
  <si>
    <t>Показатель качества</t>
  </si>
  <si>
    <t>Доля обучающихся, освоивших основную общеобразовательную программу дошкольного образования</t>
  </si>
  <si>
    <t>%</t>
  </si>
  <si>
    <t>-</t>
  </si>
  <si>
    <t xml:space="preserve">Списки комплектования </t>
  </si>
  <si>
    <t xml:space="preserve"> Отсутствие обоснованных жалоб родителей обучающихся, осваивающих программу дошкольного образования, на реализацию
образовательного процесса</t>
  </si>
  <si>
    <t xml:space="preserve">Отсутсвие обоснованных жалоб и претензий </t>
  </si>
  <si>
    <t>Журналы обращений</t>
  </si>
  <si>
    <t>Показатель объема</t>
  </si>
  <si>
    <t>Количество потребителей муниципальных услуг (количество муниципальных услуг)</t>
  </si>
  <si>
    <t>чел.</t>
  </si>
  <si>
    <t xml:space="preserve"> "Реализация основных общеобразовательных программ дошкольного образования"  (от 3 года   до 8 лет)</t>
  </si>
  <si>
    <t>Доля обучающихся, освоивших основную общеобразовательную программу дошкольного обраования</t>
  </si>
  <si>
    <t>Отсутствие обоснованных жалоб родителей обучающихся, осваивающих программу дошкольного образования, на реализацию</t>
  </si>
  <si>
    <t>Присмотр и уход</t>
  </si>
  <si>
    <t>Отсутствие обоснованных жалоб  родителей  на организацию работы группы полного дня</t>
  </si>
  <si>
    <t xml:space="preserve">номер страниц </t>
  </si>
  <si>
    <t>всего страниц</t>
  </si>
  <si>
    <t>Муниципального бюджетного дошкольного образовательного учреждения "Северо-Енисейский детский сад № 3"</t>
  </si>
  <si>
    <t>Списки комплектования</t>
  </si>
  <si>
    <t>Журналл регистрации  обращений</t>
  </si>
  <si>
    <t xml:space="preserve">Журналл регистрации  обращений </t>
  </si>
  <si>
    <t>Муниципального бюджетного дошкольного образовательного учреждения комбинированного вида Северо-Енисейский детский сад №4  "Жарки"</t>
  </si>
  <si>
    <t xml:space="preserve">Журналы регистрации обращений </t>
  </si>
  <si>
    <t>Муниципального бюджетного дошкольного образовательного учреждения "Северо-Енисейский детский сад №5"</t>
  </si>
  <si>
    <t xml:space="preserve">Журнал регистрации обращений </t>
  </si>
  <si>
    <t>Журнал регистрации обращений</t>
  </si>
  <si>
    <t xml:space="preserve">Уменьшение образовано в результате фактического комплектования </t>
  </si>
  <si>
    <t>Уменьшение образовано в результате фактического комплектования</t>
  </si>
  <si>
    <t xml:space="preserve">Уменьшение  образовано по результатам фактического комплектования </t>
  </si>
  <si>
    <t xml:space="preserve">Табеля посещаемости </t>
  </si>
  <si>
    <t>Муниципальное бюджетное дошкольное   образовательное учреждение   Северо-Енисейский детский сад-ясли  №8  " Иволга имени Гайнутдиновой Валентины Брониславовны"</t>
  </si>
  <si>
    <t xml:space="preserve">Муниципальное  бюджетное общебразовательное учреждение  "Северо - Енисейская средняя школа №1 им. Белинского" </t>
  </si>
  <si>
    <t>Реализация основных общеобразовательных программ начального общего образования</t>
  </si>
  <si>
    <t>Доля обучающихся освоивших программу начального общего образования</t>
  </si>
  <si>
    <t>Журналы педагогов</t>
  </si>
  <si>
    <t>Отсутствие обоснованных жалоб родителей обучающихся, осваивающих программу начального общего образования, на реализацию
образовательного процесса</t>
  </si>
  <si>
    <t>Реализация основных общеобразовательных программ основного  общего образования</t>
  </si>
  <si>
    <t>Доля обучающихся освоивших программу основного общего образования</t>
  </si>
  <si>
    <t>Отсутствие обоснованных жалоб родителей обучающихся, осваивающих программу основного общего образования, на реализацию
образовательного процесса</t>
  </si>
  <si>
    <t>Реализация основных общеобразовательных программ среднего общего образования</t>
  </si>
  <si>
    <t>Доля обучающихся освоивших программу среднего общего образования</t>
  </si>
  <si>
    <t>Отсутствие обоснованных жалоб родителей обучающихся, осваивающих программу среднего  общего образования, на реализацию
образовательного процесса</t>
  </si>
  <si>
    <t>Реализация основных общеобразовательных программ начального общего образования (проходящие обучение по состоянию здоровья на дому)</t>
  </si>
  <si>
    <t>Отсутствие обоснованных жалоб родителей обучающихся, осваивающих программу начального  общего образования, на реализацию
образовательного процесса</t>
  </si>
  <si>
    <t>Реализация основных общеобразовательных программ основного общего образования (проходящие обучение по состоянию здоровья на дому)</t>
  </si>
  <si>
    <t>Отсутствие обоснованных жалоб родителей обучающихся, осваивающих программу основного  общего образования, на реализацию
образовательного процесса</t>
  </si>
  <si>
    <t>Реализация основных общеобразовательных программ начального общего образования  (обучающиеся с ограниченными возможностями здоровья (ОВЗ))</t>
  </si>
  <si>
    <t>Доля обучающихся, освоивших основную общеобразовательную программу начального общего обраования</t>
  </si>
  <si>
    <t>Реализация основных общеобразовательных программ основного общего образования  (обучающиеся с ограниченными возможностями здоровья (ОВЗ))</t>
  </si>
  <si>
    <t>Реализация основных общеобразовательных программ среднего общего образования  (обучающиеся с ограниченными возможностями здоровья (ОВЗ))</t>
  </si>
  <si>
    <t>Доля обучающихся освоивших программу среднего  общего образования</t>
  </si>
  <si>
    <t>в результате проведенной  ПМПК возникла необходимость в реализации данной услуги</t>
  </si>
  <si>
    <t xml:space="preserve">заключение ПМПК </t>
  </si>
  <si>
    <t>Присмотр и уход  группа продленного дня</t>
  </si>
  <si>
    <t>Отсутствие обоснованных жалоб родителей на организацию работы группы продленного дня</t>
  </si>
  <si>
    <t xml:space="preserve"> Реализация дополнительных общеразвивающих программ</t>
  </si>
  <si>
    <t>Сохранность контингента учащихся</t>
  </si>
  <si>
    <t>Отсутствие обоснованных претензий потребителей к качеству предоставляемых услуг</t>
  </si>
  <si>
    <t>Количество человеко-часов</t>
  </si>
  <si>
    <t>человеко-час</t>
  </si>
  <si>
    <t xml:space="preserve"> Отсутствие обоснованных претензий потребителей к качеству предоставляемой услуги</t>
  </si>
  <si>
    <t xml:space="preserve"> Муниципальное  бюджетное общебразовательное учреждение  "Северо - Енисейская средняя школа №2 " </t>
  </si>
  <si>
    <t>Доля обучающихся, освоивших основную общеобразовательную программу начального  обраования</t>
  </si>
  <si>
    <t>Доля обучающихся, освоивших основную общеобразовательную программу основного  обраования</t>
  </si>
  <si>
    <t>Доля обучающихся, освоивших основную общеобразовательную программу среднего обраования</t>
  </si>
  <si>
    <t>журнал регистрации обращений</t>
  </si>
  <si>
    <t xml:space="preserve">  Уменьшение образовано в результате фактического комлектования</t>
  </si>
  <si>
    <t>Реализация основных общеобразовательных программ основного  общего образования (проходящие обучение по состоянию здоровья на дому)</t>
  </si>
  <si>
    <t>Возникла необходимость в реализации данной услуги</t>
  </si>
  <si>
    <t>Доля обучающихся, освоивших основную общеобразовательную программу основного  образования</t>
  </si>
  <si>
    <t>Реализация основных общеобразовательных программ основного общего образования  (форма очно-заочная)</t>
  </si>
  <si>
    <t>Списки объединений</t>
  </si>
  <si>
    <t>Отсутствие обоснованных претензий потребителей к качеству предоставляемых услуг
образовательного процесса</t>
  </si>
  <si>
    <t xml:space="preserve">Уменьшение образовано в результате фактического комплектования объединений </t>
  </si>
  <si>
    <t>Списки объединений, тарификация, учебный план</t>
  </si>
  <si>
    <t xml:space="preserve">Муниципальное бюджетное  образовательное учреждение "Тейская средняя школа № 3" </t>
  </si>
  <si>
    <t xml:space="preserve">  Отсутствие обоснованных жалоб родителей обучающихся, осваивающих программу дошкольного образования, на реализацию
образовательного процесса    </t>
  </si>
  <si>
    <t xml:space="preserve">Увеличение   образовано по результатам фактического комплектования </t>
  </si>
  <si>
    <t>Увеличение  образовано по результатам проведенных ПМПК</t>
  </si>
  <si>
    <t xml:space="preserve">Заключения, справки ПМПК </t>
  </si>
  <si>
    <t>Реализация основных общеобразовательных программ основного  общего образования  (обучающиеся с ограниченными возможностями здоровья (ОВЗ))</t>
  </si>
  <si>
    <t>Доля обучающихся освоивших программу основного  общего образования</t>
  </si>
  <si>
    <t xml:space="preserve">Увеличение  образовано по результатам проведенных ПМПК </t>
  </si>
  <si>
    <t>Заключение ПМПК</t>
  </si>
  <si>
    <t>Реализация основных общеобразовательных программ начального  общего образования  (проходящие обучение по состоянию здоровья на дому)</t>
  </si>
  <si>
    <t>Доля обучающихся освоивших программу начального   общего образования</t>
  </si>
  <si>
    <t>Приказ о переводе учащегося  на надомное обучение</t>
  </si>
  <si>
    <t>Реализация основных общеобразовательных программ основного  общего образования  (проходящие обучение по состоянию здоровья на дому)</t>
  </si>
  <si>
    <t>Доля обучающихся освоивших программу основного   общего образования</t>
  </si>
  <si>
    <t xml:space="preserve">Приказ переводе учащегося на надомное обучение </t>
  </si>
  <si>
    <t>Уменьшение  образовано по результатам фактического комплектования объединени</t>
  </si>
  <si>
    <t>Списки комплектования групп продленного дня</t>
  </si>
  <si>
    <t>Уменьшение    образовано по результатам фактического комплектования  объединений</t>
  </si>
  <si>
    <t xml:space="preserve">Приказы о зачислении, отчислении, перемещении учащихся в объединения </t>
  </si>
  <si>
    <t xml:space="preserve">                                         -</t>
  </si>
  <si>
    <t xml:space="preserve">Муниципальное бюджетное  образовательное учреждение "Брянковская средняя школа № 5" </t>
  </si>
  <si>
    <t>Увеличение  образовано по результатам фактического комплектования</t>
  </si>
  <si>
    <t>Увеличение образовано по результатам фактического комплектования</t>
  </si>
  <si>
    <t>Уменьшение образовано по результатам фактического комплектования</t>
  </si>
  <si>
    <t>Заключения, справки ПМПК</t>
  </si>
  <si>
    <t>Уменьшение  образовано по результатам фактического комплектования  групп продленного дня</t>
  </si>
  <si>
    <t>Увеличение  образовано по результатам фактического комплектования  объединений</t>
  </si>
  <si>
    <t xml:space="preserve"> Муниципальным  бюджетным общебразовательным учреждением  "Новокаламинская средняя школа №6" </t>
  </si>
  <si>
    <t>Доля обучающихся, освоивших основную общеобразовательную программу начального  образования</t>
  </si>
  <si>
    <t>Увеличение образовано в результате фактического комплектования</t>
  </si>
  <si>
    <t>Доля обучающихся, освоивших основную общеобразовательную программу основного общего образования</t>
  </si>
  <si>
    <t>Доля обучающихся, освоивших основную общеобразовательную программу среднего общего    образования</t>
  </si>
  <si>
    <t>Реализация основных общеобразовательных программ начального общего образования(обучающиеся с ограниченными возможностями здоровья (ОВЗ))</t>
  </si>
  <si>
    <t xml:space="preserve">Приказы о зачислении на обучение, заключения, справки ПМПК </t>
  </si>
  <si>
    <t>Реализация основных общеобразовательных программ основного общего образования(обучающиеся с ограниченными возможностями здоровья (ОВЗ))</t>
  </si>
  <si>
    <t>Отсутсвие обоснованных жалоб и претензий</t>
  </si>
  <si>
    <t xml:space="preserve">Приказы о зачислении на обучение, переводе; Журналы педагогов  </t>
  </si>
  <si>
    <t xml:space="preserve">Фактическое комплектование обьединений </t>
  </si>
  <si>
    <t xml:space="preserve">Списки объединений, приказы о зачислении , перемещении учащихся </t>
  </si>
  <si>
    <t xml:space="preserve">Муниципальное бюджетное  образовательное учреждение "Вангашская  средняя школа № 8" </t>
  </si>
  <si>
    <t>Уменьшение   образовано в результате фактического комплектоваия</t>
  </si>
  <si>
    <t xml:space="preserve">Уменьшение   образовано в результате фактического комплектоваия </t>
  </si>
  <si>
    <t xml:space="preserve">Муниципальное бюджетное общебразовательное учреждение  "Вельминская основная школа № 9"  </t>
  </si>
  <si>
    <t>Доля обучающихся, освоивших основную общеобразовательную программу начального общего  образования</t>
  </si>
  <si>
    <t xml:space="preserve">Увеличение образовано по результатам фактического комплектования </t>
  </si>
  <si>
    <t>Доля обучающихся, освоивших основную общеобразовательную программу основного общего  образования</t>
  </si>
  <si>
    <t>Отсутствие обоснованных жалоб родителей обучающихся, осваивающих программуосновного общего образования, на реализацию
образовательного процесса</t>
  </si>
  <si>
    <t>Муниципальное бюджетное образовательное учреждение дополнительного образования "Северо-Енисейская детско-юношеская спортивная школа"</t>
  </si>
  <si>
    <t>Реализация дополнительных общеразвивающих программ</t>
  </si>
  <si>
    <t>Приказы о зачислении и переводе  обучающихся</t>
  </si>
  <si>
    <t>Журнал приема обращений</t>
  </si>
  <si>
    <t xml:space="preserve">Списки комплектования, Приказы о зачислении и переводе  обучающихся, учебный план </t>
  </si>
  <si>
    <t>Реализация дополнительных предпрофессиональных программ в области физической культуры и спорта</t>
  </si>
  <si>
    <t xml:space="preserve">Отсутствие обоснованных претензий потребителей к качеству предоставляемых услуг </t>
  </si>
  <si>
    <t xml:space="preserve">Журнал приема обращений </t>
  </si>
  <si>
    <t>Муниципальное бюджетное образовательное  учреждение дополнительное образование "Северо-Енисейский детско-юношеский центр"</t>
  </si>
  <si>
    <t>Реализация дополнительных общеобразовательных программ                                                                                                                                               (Естественно-научная направленность)</t>
  </si>
  <si>
    <t xml:space="preserve">  Отсутствие обоснованных претензий потребителей к качеству предоставляемых услуг </t>
  </si>
  <si>
    <t>Журнал приема обращений граждан директором ДЮЦ</t>
  </si>
  <si>
    <t>Реализация дополнительных общеобразовательных программ                                                                                                                                              (Социально-педагогическая направленность)</t>
  </si>
  <si>
    <t>Реализация дополнительных общеобразовательных программ   (Физкультурно-спортивная)</t>
  </si>
  <si>
    <t xml:space="preserve">Увеличение образовано в результате фактического комплектования объединений </t>
  </si>
  <si>
    <t>Реализация дополнительных общеобразовательных программ   (Техническая)</t>
  </si>
  <si>
    <t>Приказы о зачислении и переводе  обучающихся, учебный план</t>
  </si>
  <si>
    <t xml:space="preserve">Уменьшение  образовано в результате фактического комплектования объединений </t>
  </si>
  <si>
    <t>Реализация дополнительных общеобразовательных программ   (Художественная)</t>
  </si>
  <si>
    <t>Реализация дополнительных общеобразовательных программ   (Туристско-краеведческая)</t>
  </si>
  <si>
    <t xml:space="preserve"> Организация отдыха детей и молодежи (в каникулярное время с дневным  пребыванием)</t>
  </si>
  <si>
    <t xml:space="preserve"> Отсутствие обоснованных претензий учредителя к организации предоставления услуги</t>
  </si>
  <si>
    <t>Количество человек</t>
  </si>
  <si>
    <t>человек</t>
  </si>
  <si>
    <t xml:space="preserve">Ведомости на питание </t>
  </si>
  <si>
    <t xml:space="preserve"> Организация отдыха детей и молодежи (в каникулярное время с круглосуточным   пребыванием)</t>
  </si>
  <si>
    <t xml:space="preserve">Контракт на приобретение путевок </t>
  </si>
  <si>
    <t>ИНН учреждения, оказывающего услугу (выполняющего работу)</t>
  </si>
  <si>
    <t>Максименко М.А.                                                  21-4-75</t>
  </si>
  <si>
    <t xml:space="preserve">Списки комплектования, Учебный план на, 2018-2019 учебные годы </t>
  </si>
  <si>
    <t xml:space="preserve">Уменьшение  образовано в результате фактического комлектования </t>
  </si>
  <si>
    <t xml:space="preserve">Уменьшение   образовано по результатам фактического комплектования  2019-2020 учебных годов </t>
  </si>
  <si>
    <t xml:space="preserve"> "Реализация основных общеобразовательных программ дошкольного образования"  (от 1 года   до 3 лет)</t>
  </si>
  <si>
    <t xml:space="preserve">Увеличение     образовано по результатам фактического комплектования </t>
  </si>
  <si>
    <t xml:space="preserve">Уменьшение  образовано по результатам фактического комплектования  2019-2020 учебных  годов </t>
  </si>
  <si>
    <t xml:space="preserve">Увеличение  образовано по результатам фактического комплектования   2019-2020 учебных  годов </t>
  </si>
  <si>
    <t>Уменьшение   образовано по результатам фактического комплектования , 2019-2020 учебных  годов</t>
  </si>
  <si>
    <t>Уменьшение   образовано по результатам фактического комплектования 2019-2020 учебных  годов</t>
  </si>
  <si>
    <t xml:space="preserve">Увеличение   образовано по результатам фактического комплектования  2019-2020 учебных годов </t>
  </si>
  <si>
    <t xml:space="preserve">Увеличение  образовано по результатам фактического комплектования  2019-2020 учебных годов </t>
  </si>
  <si>
    <t xml:space="preserve">Уменьшение  образовано по результатам фактического комплектования  2019-2020 учебных годов </t>
  </si>
  <si>
    <t>Фактическое комплектование 2019-2020  учебного  года</t>
  </si>
  <si>
    <t>Фактическое комплектование 2019-2020 учебного  года</t>
  </si>
  <si>
    <t>Фактическое комплектование 2019-2020учебного  года</t>
  </si>
  <si>
    <t>Фактическое комплектование объединений    2019-2020 учебного  года</t>
  </si>
  <si>
    <t>Увеличение образовано в результате фактического комлектования   2019-2020 учебных годов</t>
  </si>
  <si>
    <t xml:space="preserve">Увеличение  образовано по результатам проведения ПМПК в течение 2  четверти 2019-2020 учебного года </t>
  </si>
  <si>
    <t xml:space="preserve">Фактическое комплектование объединений 2019-2020 учебных годов  </t>
  </si>
  <si>
    <t xml:space="preserve">Фактическое комплектование объединений ,2019-2020 учебных годов  </t>
  </si>
  <si>
    <t xml:space="preserve">Фактическое комплектование объединений,2019-2020 учебных годов  </t>
  </si>
  <si>
    <t>Фактическое комплектование 2019-2020 учебных  годов</t>
  </si>
  <si>
    <t>Фактическое комплектование  2019-2020 учебных  годов</t>
  </si>
  <si>
    <t xml:space="preserve">Сводный отчет о фактическом исполнении муниципальных  заданий муниципальными бюджетными образовательными  учреждениями Северо-Енисейского района за 2020 год </t>
  </si>
  <si>
    <t xml:space="preserve">Табеля посещаемости  2020 год </t>
  </si>
  <si>
    <t xml:space="preserve">Табеля посещаемости за 2020 год </t>
  </si>
  <si>
    <t>Табеля посещаемости за  2020 год</t>
  </si>
  <si>
    <t>Табеля посещаемости за 2020 год.</t>
  </si>
  <si>
    <t xml:space="preserve"> "Реализация основных общеобразовательных программ дошкольного образования"  (от 1 года   до 3лет)</t>
  </si>
  <si>
    <t>Табеля посещаемости за год 2020</t>
  </si>
  <si>
    <t xml:space="preserve">Приказы о зачислениии, </t>
  </si>
  <si>
    <t xml:space="preserve">Спортивная подготовка по неолимпийским видам спорта </t>
  </si>
  <si>
    <t xml:space="preserve">Число лиц прошедших спортивную подготовку на этапах спортивной подготовки </t>
  </si>
  <si>
    <t xml:space="preserve">Руководитель Управления образования администрациии Северо-Енисейского района </t>
  </si>
  <si>
    <t xml:space="preserve">И.В.Губкина </t>
  </si>
  <si>
    <t>Приказы о , переводе учащихся на надомное обучение   2019-2020 учебных годов</t>
  </si>
  <si>
    <t>Табеля посещаемости за  2020 год.</t>
  </si>
  <si>
    <t>тарификация 2019-2020 учебных год, учебный план начального общего, основного общего и среднего общего образования на 2019-2020 учебный год</t>
  </si>
  <si>
    <t>Табеля посещаемости  2020</t>
  </si>
  <si>
    <t xml:space="preserve">приказы о зачислении, учащихся   </t>
  </si>
  <si>
    <t xml:space="preserve">приказы о зачислении учащихся   </t>
  </si>
  <si>
    <t xml:space="preserve">приказы о зачислении учащихся </t>
  </si>
  <si>
    <t xml:space="preserve">приказы о зачислении  учащихся   </t>
  </si>
  <si>
    <t xml:space="preserve">Приказы о зачислении учащихся </t>
  </si>
  <si>
    <t xml:space="preserve">приказы о зачислении  учащихся </t>
  </si>
  <si>
    <t xml:space="preserve">Приказы о зачислении учащихся   </t>
  </si>
  <si>
    <t xml:space="preserve">Приказы о зачислении учащихся  </t>
  </si>
  <si>
    <t xml:space="preserve">Приказы о зачислении  учащихся   </t>
  </si>
  <si>
    <t xml:space="preserve">Приказы о , переводе учащихся на надомное обучение   </t>
  </si>
  <si>
    <t xml:space="preserve">Приказы о зачислении, переводе учащихся ,  решения , справки ПМПК  </t>
  </si>
  <si>
    <t xml:space="preserve">Приказы о зачислении, переводе учащихся  </t>
  </si>
  <si>
    <t xml:space="preserve">Приказы о зачислении  и переводе учащихся   </t>
  </si>
  <si>
    <t xml:space="preserve">Приказы о зачислении  и переводе учащихся  </t>
  </si>
  <si>
    <t xml:space="preserve">Приказы о зачислении, перемещении учащихся, </t>
  </si>
  <si>
    <t xml:space="preserve">Приказы о зачислениии, учащихся  </t>
  </si>
  <si>
    <t xml:space="preserve">Приказы о зачислениии,  учащихся   </t>
  </si>
  <si>
    <t xml:space="preserve">Приказы о зачислении, учащихся  </t>
  </si>
  <si>
    <t>Приказы о зачислении, перемещении учащихся, Тарификация</t>
  </si>
  <si>
    <t xml:space="preserve">Приказы о зачислении на обучение, переводе; </t>
  </si>
  <si>
    <t xml:space="preserve">Приказы о зачислениии, переводе учащихся  </t>
  </si>
  <si>
    <t xml:space="preserve">Приказы о зачислениии, переводе учащихся   </t>
  </si>
  <si>
    <t xml:space="preserve">  Приказы о зачислениии,   переводе </t>
  </si>
  <si>
    <t xml:space="preserve">Приказы о зачислениии,   </t>
  </si>
  <si>
    <t xml:space="preserve">Приказы о зачислении и переводе  обучающихся, </t>
  </si>
  <si>
    <t>Приказы о зачислении и переводе  обучающихся,</t>
  </si>
  <si>
    <t xml:space="preserve">Списки комплектования, </t>
  </si>
  <si>
    <t>При заполнении годового отчета в 2021 году обратить внимание на услуги в ДЮЦ по предоставлению отдыхап. Если услуги есть, то отобразить свернутые услуги.</t>
  </si>
  <si>
    <t>скрытые услуги!!!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</si>
</sst>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4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/>
    <xf numFmtId="1" fontId="4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/>
    </xf>
    <xf numFmtId="0" fontId="4" fillId="0" borderId="11" xfId="0" applyFont="1" applyFill="1" applyBorder="1"/>
    <xf numFmtId="1" fontId="4" fillId="0" borderId="11" xfId="0" applyNumberFormat="1" applyFont="1" applyFill="1" applyBorder="1"/>
    <xf numFmtId="0" fontId="6" fillId="0" borderId="11" xfId="0" applyFont="1" applyFill="1" applyBorder="1"/>
    <xf numFmtId="1" fontId="6" fillId="0" borderId="11" xfId="0" applyNumberFormat="1" applyFont="1" applyFill="1" applyBorder="1"/>
    <xf numFmtId="1" fontId="4" fillId="0" borderId="11" xfId="0" applyNumberFormat="1" applyFont="1" applyFill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wrapText="1"/>
    </xf>
    <xf numFmtId="0" fontId="6" fillId="0" borderId="22" xfId="0" applyFont="1" applyFill="1" applyBorder="1" applyAlignment="1">
      <alignment horizontal="center" vertical="center" wrapText="1"/>
    </xf>
    <xf numFmtId="1" fontId="6" fillId="0" borderId="11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center" wrapText="1"/>
    </xf>
    <xf numFmtId="49" fontId="5" fillId="0" borderId="47" xfId="0" applyNumberFormat="1" applyFont="1" applyFill="1" applyBorder="1" applyAlignment="1" applyProtection="1">
      <alignment horizontal="center" vertical="top" wrapText="1"/>
    </xf>
    <xf numFmtId="0" fontId="4" fillId="0" borderId="19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8" fillId="0" borderId="0" xfId="0" applyFont="1" applyFill="1" applyBorder="1"/>
    <xf numFmtId="49" fontId="5" fillId="0" borderId="14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wrapText="1"/>
    </xf>
    <xf numFmtId="1" fontId="6" fillId="0" borderId="0" xfId="0" applyNumberFormat="1" applyFont="1" applyFill="1" applyBorder="1"/>
    <xf numFmtId="0" fontId="3" fillId="0" borderId="7" xfId="0" applyFont="1" applyFill="1" applyBorder="1" applyAlignment="1">
      <alignment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/>
    </xf>
    <xf numFmtId="0" fontId="3" fillId="0" borderId="7" xfId="0" applyFont="1" applyFill="1" applyBorder="1"/>
    <xf numFmtId="0" fontId="3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/>
    </xf>
    <xf numFmtId="0" fontId="3" fillId="0" borderId="2" xfId="0" applyFont="1" applyFill="1" applyBorder="1"/>
    <xf numFmtId="1" fontId="3" fillId="0" borderId="2" xfId="0" applyNumberFormat="1" applyFont="1" applyFill="1" applyBorder="1"/>
    <xf numFmtId="0" fontId="3" fillId="0" borderId="16" xfId="0" applyFont="1" applyFill="1" applyBorder="1" applyAlignment="1">
      <alignment wrapText="1"/>
    </xf>
    <xf numFmtId="0" fontId="3" fillId="0" borderId="16" xfId="0" applyFont="1" applyFill="1" applyBorder="1" applyAlignment="1">
      <alignment horizontal="left" vertical="center" wrapText="1"/>
    </xf>
    <xf numFmtId="0" fontId="3" fillId="0" borderId="16" xfId="0" applyFont="1" applyFill="1" applyBorder="1" applyAlignment="1">
      <alignment horizontal="left"/>
    </xf>
    <xf numFmtId="0" fontId="3" fillId="0" borderId="16" xfId="0" applyFont="1" applyFill="1" applyBorder="1"/>
    <xf numFmtId="1" fontId="3" fillId="0" borderId="16" xfId="0" applyNumberFormat="1" applyFont="1" applyFill="1" applyBorder="1"/>
    <xf numFmtId="1" fontId="3" fillId="0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/>
    </xf>
    <xf numFmtId="0" fontId="3" fillId="0" borderId="7" xfId="0" applyFont="1" applyBorder="1"/>
    <xf numFmtId="3" fontId="3" fillId="0" borderId="7" xfId="0" applyNumberFormat="1" applyFont="1" applyBorder="1"/>
    <xf numFmtId="0" fontId="3" fillId="0" borderId="7" xfId="0" applyFont="1" applyBorder="1" applyAlignment="1">
      <alignment horizontal="center"/>
    </xf>
    <xf numFmtId="0" fontId="3" fillId="0" borderId="16" xfId="0" applyFont="1" applyBorder="1" applyAlignment="1">
      <alignment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/>
    </xf>
    <xf numFmtId="0" fontId="3" fillId="0" borderId="16" xfId="0" applyFont="1" applyBorder="1"/>
    <xf numFmtId="1" fontId="3" fillId="0" borderId="16" xfId="0" applyNumberFormat="1" applyFont="1" applyBorder="1"/>
    <xf numFmtId="1" fontId="3" fillId="0" borderId="16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49" fontId="5" fillId="0" borderId="21" xfId="0" applyNumberFormat="1" applyFont="1" applyFill="1" applyBorder="1" applyAlignment="1" applyProtection="1">
      <alignment horizontal="center" vertical="top" wrapText="1"/>
    </xf>
    <xf numFmtId="1" fontId="3" fillId="0" borderId="7" xfId="0" applyNumberFormat="1" applyFont="1" applyFill="1" applyBorder="1"/>
    <xf numFmtId="0" fontId="3" fillId="0" borderId="12" xfId="0" applyFont="1" applyFill="1" applyBorder="1" applyAlignment="1">
      <alignment horizontal="left"/>
    </xf>
    <xf numFmtId="1" fontId="3" fillId="0" borderId="7" xfId="0" applyNumberFormat="1" applyFont="1" applyBorder="1"/>
    <xf numFmtId="0" fontId="3" fillId="0" borderId="16" xfId="0" applyFont="1" applyBorder="1" applyAlignment="1">
      <alignment horizontal="left" vertical="center" wrapText="1"/>
    </xf>
    <xf numFmtId="0" fontId="3" fillId="0" borderId="3" xfId="0" applyFont="1" applyBorder="1" applyAlignment="1">
      <alignment wrapText="1"/>
    </xf>
    <xf numFmtId="0" fontId="12" fillId="0" borderId="0" xfId="0" applyFont="1"/>
    <xf numFmtId="0" fontId="3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/>
    </xf>
    <xf numFmtId="0" fontId="3" fillId="0" borderId="3" xfId="0" applyFont="1" applyFill="1" applyBorder="1"/>
    <xf numFmtId="1" fontId="3" fillId="0" borderId="3" xfId="0" applyNumberFormat="1" applyFont="1" applyFill="1" applyBorder="1"/>
    <xf numFmtId="1" fontId="3" fillId="0" borderId="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left" wrapText="1"/>
    </xf>
    <xf numFmtId="0" fontId="3" fillId="0" borderId="16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/>
    </xf>
    <xf numFmtId="0" fontId="3" fillId="0" borderId="32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/>
    </xf>
    <xf numFmtId="0" fontId="3" fillId="0" borderId="43" xfId="0" applyFont="1" applyFill="1" applyBorder="1"/>
    <xf numFmtId="0" fontId="3" fillId="0" borderId="15" xfId="0" applyFont="1" applyFill="1" applyBorder="1" applyAlignment="1">
      <alignment horizontal="left"/>
    </xf>
    <xf numFmtId="0" fontId="3" fillId="0" borderId="12" xfId="0" applyFont="1" applyFill="1" applyBorder="1" applyAlignment="1">
      <alignment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2" xfId="0" applyFont="1" applyFill="1" applyBorder="1"/>
    <xf numFmtId="0" fontId="3" fillId="0" borderId="12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/>
    </xf>
    <xf numFmtId="0" fontId="12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49" xfId="0" applyNumberFormat="1" applyFont="1" applyFill="1" applyBorder="1" applyAlignment="1" applyProtection="1">
      <alignment horizontal="center" vertical="top" wrapText="1"/>
    </xf>
    <xf numFmtId="165" fontId="3" fillId="0" borderId="3" xfId="1" applyNumberFormat="1" applyFont="1" applyFill="1" applyBorder="1" applyAlignment="1">
      <alignment horizontal="center"/>
    </xf>
    <xf numFmtId="0" fontId="14" fillId="0" borderId="3" xfId="0" applyFont="1" applyFill="1" applyBorder="1" applyAlignment="1">
      <alignment wrapText="1"/>
    </xf>
    <xf numFmtId="0" fontId="3" fillId="0" borderId="51" xfId="0" applyFont="1" applyFill="1" applyBorder="1" applyAlignment="1">
      <alignment horizontal="left"/>
    </xf>
    <xf numFmtId="0" fontId="3" fillId="0" borderId="45" xfId="0" applyFont="1" applyFill="1" applyBorder="1"/>
    <xf numFmtId="0" fontId="3" fillId="0" borderId="2" xfId="0" applyFont="1" applyFill="1" applyBorder="1" applyAlignment="1">
      <alignment horizontal="center" wrapText="1"/>
    </xf>
    <xf numFmtId="0" fontId="13" fillId="0" borderId="16" xfId="0" applyFont="1" applyFill="1" applyBorder="1"/>
    <xf numFmtId="165" fontId="3" fillId="0" borderId="16" xfId="1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/>
    </xf>
    <xf numFmtId="0" fontId="14" fillId="0" borderId="11" xfId="0" applyFont="1" applyFill="1" applyBorder="1"/>
    <xf numFmtId="1" fontId="13" fillId="0" borderId="11" xfId="0" applyNumberFormat="1" applyFont="1" applyFill="1" applyBorder="1"/>
    <xf numFmtId="1" fontId="14" fillId="0" borderId="11" xfId="0" applyNumberFormat="1" applyFont="1" applyFill="1" applyBorder="1"/>
    <xf numFmtId="165" fontId="14" fillId="0" borderId="11" xfId="1" applyNumberFormat="1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wrapText="1"/>
    </xf>
    <xf numFmtId="0" fontId="14" fillId="0" borderId="7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/>
    </xf>
    <xf numFmtId="0" fontId="14" fillId="0" borderId="7" xfId="0" applyFont="1" applyFill="1" applyBorder="1"/>
    <xf numFmtId="1" fontId="14" fillId="0" borderId="7" xfId="0" applyNumberFormat="1" applyFont="1" applyFill="1" applyBorder="1"/>
    <xf numFmtId="0" fontId="14" fillId="0" borderId="7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left"/>
    </xf>
    <xf numFmtId="0" fontId="14" fillId="0" borderId="2" xfId="0" applyFont="1" applyFill="1" applyBorder="1"/>
    <xf numFmtId="1" fontId="14" fillId="0" borderId="2" xfId="0" applyNumberFormat="1" applyFont="1" applyFill="1" applyBorder="1"/>
    <xf numFmtId="0" fontId="14" fillId="0" borderId="2" xfId="0" applyFont="1" applyFill="1" applyBorder="1" applyAlignment="1">
      <alignment horizontal="center" wrapText="1"/>
    </xf>
    <xf numFmtId="0" fontId="14" fillId="0" borderId="16" xfId="0" applyFont="1" applyFill="1" applyBorder="1" applyAlignment="1">
      <alignment horizontal="left" vertical="center" wrapText="1"/>
    </xf>
    <xf numFmtId="0" fontId="14" fillId="0" borderId="16" xfId="0" applyFont="1" applyFill="1" applyBorder="1" applyAlignment="1">
      <alignment horizontal="left"/>
    </xf>
    <xf numFmtId="0" fontId="14" fillId="0" borderId="16" xfId="0" applyFont="1" applyFill="1" applyBorder="1"/>
    <xf numFmtId="1" fontId="13" fillId="0" borderId="16" xfId="0" applyNumberFormat="1" applyFont="1" applyFill="1" applyBorder="1"/>
    <xf numFmtId="1" fontId="14" fillId="0" borderId="16" xfId="0" applyNumberFormat="1" applyFont="1" applyFill="1" applyBorder="1"/>
    <xf numFmtId="0" fontId="3" fillId="0" borderId="50" xfId="0" applyFont="1" applyFill="1" applyBorder="1" applyAlignment="1">
      <alignment horizontal="left" vertical="center" wrapText="1"/>
    </xf>
    <xf numFmtId="0" fontId="3" fillId="0" borderId="46" xfId="0" applyFont="1" applyFill="1" applyBorder="1"/>
    <xf numFmtId="3" fontId="3" fillId="0" borderId="7" xfId="0" applyNumberFormat="1" applyFont="1" applyFill="1" applyBorder="1"/>
    <xf numFmtId="165" fontId="3" fillId="0" borderId="7" xfId="1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wrapText="1"/>
    </xf>
    <xf numFmtId="0" fontId="14" fillId="0" borderId="51" xfId="0" applyFont="1" applyFill="1" applyBorder="1" applyAlignment="1">
      <alignment wrapText="1"/>
    </xf>
    <xf numFmtId="0" fontId="14" fillId="0" borderId="21" xfId="0" applyFont="1" applyFill="1" applyBorder="1" applyAlignment="1">
      <alignment horizontal="left" vertical="center" wrapText="1"/>
    </xf>
    <xf numFmtId="0" fontId="14" fillId="0" borderId="45" xfId="0" applyFont="1" applyFill="1" applyBorder="1" applyAlignment="1">
      <alignment horizontal="left"/>
    </xf>
    <xf numFmtId="0" fontId="14" fillId="0" borderId="12" xfId="0" applyFont="1" applyFill="1" applyBorder="1" applyAlignment="1">
      <alignment horizontal="left" vertical="center" wrapText="1"/>
    </xf>
    <xf numFmtId="1" fontId="14" fillId="0" borderId="16" xfId="0" applyNumberFormat="1" applyFont="1" applyFill="1" applyBorder="1" applyAlignment="1">
      <alignment horizontal="center"/>
    </xf>
    <xf numFmtId="0" fontId="14" fillId="0" borderId="3" xfId="0" applyFont="1" applyFill="1" applyBorder="1"/>
    <xf numFmtId="0" fontId="3" fillId="0" borderId="2" xfId="0" applyFont="1" applyFill="1" applyBorder="1" applyAlignment="1"/>
    <xf numFmtId="1" fontId="14" fillId="0" borderId="3" xfId="0" applyNumberFormat="1" applyFont="1" applyFill="1" applyBorder="1"/>
    <xf numFmtId="0" fontId="14" fillId="0" borderId="12" xfId="0" applyFont="1" applyFill="1" applyBorder="1" applyAlignment="1">
      <alignment horizontal="left"/>
    </xf>
    <xf numFmtId="0" fontId="14" fillId="0" borderId="12" xfId="0" applyFont="1" applyFill="1" applyBorder="1"/>
    <xf numFmtId="1" fontId="14" fillId="0" borderId="12" xfId="0" applyNumberFormat="1" applyFont="1" applyFill="1" applyBorder="1"/>
    <xf numFmtId="0" fontId="3" fillId="0" borderId="51" xfId="0" applyFont="1" applyFill="1" applyBorder="1"/>
    <xf numFmtId="0" fontId="3" fillId="0" borderId="45" xfId="0" applyFont="1" applyFill="1" applyBorder="1" applyAlignment="1">
      <alignment horizontal="center"/>
    </xf>
    <xf numFmtId="0" fontId="3" fillId="0" borderId="11" xfId="0" applyFont="1" applyFill="1" applyBorder="1"/>
    <xf numFmtId="0" fontId="3" fillId="0" borderId="32" xfId="0" applyFont="1" applyFill="1" applyBorder="1"/>
    <xf numFmtId="1" fontId="3" fillId="0" borderId="43" xfId="0" applyNumberFormat="1" applyFont="1" applyFill="1" applyBorder="1"/>
    <xf numFmtId="1" fontId="3" fillId="0" borderId="15" xfId="0" applyNumberFormat="1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0" xfId="0" applyFont="1" applyFill="1" applyBorder="1"/>
    <xf numFmtId="1" fontId="3" fillId="0" borderId="46" xfId="0" applyNumberFormat="1" applyFont="1" applyFill="1" applyBorder="1" applyAlignment="1">
      <alignment horizontal="center"/>
    </xf>
    <xf numFmtId="3" fontId="3" fillId="0" borderId="16" xfId="0" applyNumberFormat="1" applyFont="1" applyFill="1" applyBorder="1"/>
    <xf numFmtId="1" fontId="3" fillId="0" borderId="7" xfId="0" applyNumberFormat="1" applyFont="1" applyFill="1" applyBorder="1" applyAlignment="1">
      <alignment wrapText="1"/>
    </xf>
    <xf numFmtId="1" fontId="3" fillId="0" borderId="7" xfId="0" applyNumberFormat="1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left"/>
    </xf>
    <xf numFmtId="1" fontId="3" fillId="0" borderId="7" xfId="0" applyNumberFormat="1" applyFont="1" applyFill="1" applyBorder="1" applyAlignment="1">
      <alignment horizontal="left" wrapText="1"/>
    </xf>
    <xf numFmtId="1" fontId="3" fillId="0" borderId="2" xfId="0" applyNumberFormat="1" applyFont="1" applyFill="1" applyBorder="1" applyAlignment="1">
      <alignment wrapText="1"/>
    </xf>
    <xf numFmtId="1" fontId="3" fillId="0" borderId="2" xfId="0" applyNumberFormat="1" applyFont="1" applyFill="1" applyBorder="1" applyAlignment="1">
      <alignment horizontal="left" vertical="center" wrapText="1"/>
    </xf>
    <xf numFmtId="1" fontId="3" fillId="0" borderId="2" xfId="0" applyNumberFormat="1" applyFont="1" applyFill="1" applyBorder="1" applyAlignment="1">
      <alignment horizontal="left"/>
    </xf>
    <xf numFmtId="1" fontId="3" fillId="0" borderId="2" xfId="0" applyNumberFormat="1" applyFont="1" applyFill="1" applyBorder="1" applyAlignment="1">
      <alignment horizontal="left" wrapText="1"/>
    </xf>
    <xf numFmtId="1" fontId="3" fillId="0" borderId="3" xfId="0" applyNumberFormat="1" applyFont="1" applyFill="1" applyBorder="1" applyAlignment="1">
      <alignment wrapText="1"/>
    </xf>
    <xf numFmtId="1" fontId="3" fillId="0" borderId="3" xfId="0" applyNumberFormat="1" applyFont="1" applyFill="1" applyBorder="1" applyAlignment="1">
      <alignment horizontal="left" vertical="center" wrapText="1"/>
    </xf>
    <xf numFmtId="1" fontId="3" fillId="0" borderId="3" xfId="0" applyNumberFormat="1" applyFont="1" applyFill="1" applyBorder="1" applyAlignment="1">
      <alignment horizontal="left"/>
    </xf>
    <xf numFmtId="1" fontId="3" fillId="0" borderId="3" xfId="0" applyNumberFormat="1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wrapText="1"/>
    </xf>
    <xf numFmtId="0" fontId="3" fillId="0" borderId="21" xfId="0" applyFont="1" applyFill="1" applyBorder="1" applyAlignment="1">
      <alignment wrapText="1"/>
    </xf>
    <xf numFmtId="0" fontId="3" fillId="0" borderId="43" xfId="0" applyFont="1" applyFill="1" applyBorder="1" applyAlignment="1">
      <alignment wrapText="1"/>
    </xf>
    <xf numFmtId="0" fontId="3" fillId="0" borderId="15" xfId="0" applyFont="1" applyFill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Fill="1" applyBorder="1"/>
    <xf numFmtId="0" fontId="3" fillId="0" borderId="32" xfId="0" applyFont="1" applyFill="1" applyBorder="1" applyAlignment="1">
      <alignment horizontal="left"/>
    </xf>
    <xf numFmtId="0" fontId="3" fillId="0" borderId="15" xfId="0" applyFont="1" applyFill="1" applyBorder="1"/>
    <xf numFmtId="0" fontId="3" fillId="0" borderId="23" xfId="0" applyFont="1" applyFill="1" applyBorder="1" applyAlignment="1">
      <alignment horizontal="left" wrapText="1"/>
    </xf>
    <xf numFmtId="0" fontId="3" fillId="0" borderId="24" xfId="0" applyFont="1" applyFill="1" applyBorder="1" applyAlignment="1">
      <alignment horizontal="left" wrapText="1"/>
    </xf>
    <xf numFmtId="0" fontId="3" fillId="0" borderId="25" xfId="0" applyFont="1" applyFill="1" applyBorder="1" applyAlignment="1">
      <alignment horizontal="left" wrapText="1"/>
    </xf>
    <xf numFmtId="0" fontId="3" fillId="0" borderId="46" xfId="0" applyFont="1" applyFill="1" applyBorder="1" applyAlignment="1">
      <alignment horizontal="left" wrapText="1"/>
    </xf>
    <xf numFmtId="1" fontId="3" fillId="0" borderId="12" xfId="0" applyNumberFormat="1" applyFont="1" applyFill="1" applyBorder="1"/>
    <xf numFmtId="0" fontId="3" fillId="0" borderId="6" xfId="0" applyFont="1" applyFill="1" applyBorder="1" applyAlignment="1">
      <alignment horizontal="left" vertical="center" wrapText="1"/>
    </xf>
    <xf numFmtId="0" fontId="3" fillId="0" borderId="32" xfId="0" applyFont="1" applyFill="1" applyBorder="1" applyAlignment="1">
      <alignment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43" xfId="0" applyFont="1" applyFill="1" applyBorder="1" applyAlignment="1">
      <alignment horizontal="left"/>
    </xf>
    <xf numFmtId="0" fontId="3" fillId="0" borderId="15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right"/>
    </xf>
    <xf numFmtId="0" fontId="8" fillId="0" borderId="7" xfId="0" applyFont="1" applyFill="1" applyBorder="1"/>
    <xf numFmtId="0" fontId="3" fillId="0" borderId="7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horizontal="right"/>
    </xf>
    <xf numFmtId="0" fontId="8" fillId="0" borderId="2" xfId="0" applyFont="1" applyFill="1" applyBorder="1"/>
    <xf numFmtId="0" fontId="3" fillId="0" borderId="16" xfId="0" applyFont="1" applyFill="1" applyBorder="1" applyAlignment="1">
      <alignment horizontal="right"/>
    </xf>
    <xf numFmtId="1" fontId="3" fillId="0" borderId="50" xfId="0" applyNumberFormat="1" applyFont="1" applyFill="1" applyBorder="1"/>
    <xf numFmtId="1" fontId="3" fillId="0" borderId="2" xfId="0" applyNumberFormat="1" applyFont="1" applyFill="1" applyBorder="1" applyAlignment="1">
      <alignment horizontal="center"/>
    </xf>
    <xf numFmtId="0" fontId="3" fillId="0" borderId="46" xfId="0" applyFont="1" applyFill="1" applyBorder="1" applyAlignment="1">
      <alignment wrapText="1"/>
    </xf>
    <xf numFmtId="0" fontId="3" fillId="0" borderId="21" xfId="0" applyFont="1" applyFill="1" applyBorder="1"/>
    <xf numFmtId="0" fontId="14" fillId="0" borderId="43" xfId="0" applyFont="1" applyFill="1" applyBorder="1"/>
    <xf numFmtId="0" fontId="14" fillId="0" borderId="15" xfId="0" applyFont="1" applyFill="1" applyBorder="1"/>
    <xf numFmtId="49" fontId="5" fillId="0" borderId="47" xfId="0" applyNumberFormat="1" applyFont="1" applyFill="1" applyBorder="1" applyAlignment="1" applyProtection="1">
      <alignment horizontal="left" vertical="top" wrapText="1"/>
    </xf>
    <xf numFmtId="0" fontId="3" fillId="0" borderId="16" xfId="0" applyFont="1" applyFill="1" applyBorder="1" applyAlignment="1">
      <alignment horizontal="center" vertical="center"/>
    </xf>
    <xf numFmtId="0" fontId="15" fillId="0" borderId="0" xfId="0" applyFont="1" applyFill="1"/>
    <xf numFmtId="0" fontId="16" fillId="0" borderId="0" xfId="0" applyFont="1" applyFill="1"/>
    <xf numFmtId="0" fontId="16" fillId="0" borderId="0" xfId="0" applyFont="1"/>
    <xf numFmtId="0" fontId="15" fillId="0" borderId="1" xfId="0" applyFont="1" applyFill="1" applyBorder="1"/>
    <xf numFmtId="0" fontId="5" fillId="0" borderId="31" xfId="0" applyNumberFormat="1" applyFont="1" applyFill="1" applyBorder="1" applyAlignment="1" applyProtection="1">
      <alignment horizontal="center" vertical="top" wrapText="1"/>
    </xf>
    <xf numFmtId="0" fontId="5" fillId="0" borderId="54" xfId="0" applyNumberFormat="1" applyFont="1" applyFill="1" applyBorder="1" applyAlignment="1" applyProtection="1">
      <alignment horizontal="center" vertical="top" wrapText="1"/>
    </xf>
    <xf numFmtId="0" fontId="5" fillId="0" borderId="17" xfId="0" applyNumberFormat="1" applyFont="1" applyFill="1" applyBorder="1" applyAlignment="1" applyProtection="1">
      <alignment horizontal="center" vertical="top" wrapText="1"/>
    </xf>
    <xf numFmtId="0" fontId="8" fillId="0" borderId="16" xfId="0" applyFont="1" applyFill="1" applyBorder="1"/>
    <xf numFmtId="1" fontId="3" fillId="0" borderId="3" xfId="0" applyNumberFormat="1" applyFont="1" applyFill="1" applyBorder="1" applyAlignment="1">
      <alignment horizontal="center"/>
    </xf>
    <xf numFmtId="164" fontId="3" fillId="0" borderId="16" xfId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8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166" fontId="10" fillId="0" borderId="13" xfId="0" applyNumberFormat="1" applyFont="1" applyFill="1" applyBorder="1" applyAlignment="1">
      <alignment horizontal="center"/>
    </xf>
    <xf numFmtId="166" fontId="10" fillId="0" borderId="17" xfId="0" applyNumberFormat="1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 wrapText="1"/>
    </xf>
    <xf numFmtId="0" fontId="3" fillId="0" borderId="4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/>
    </xf>
    <xf numFmtId="166" fontId="10" fillId="0" borderId="23" xfId="0" applyNumberFormat="1" applyFont="1" applyFill="1" applyBorder="1" applyAlignment="1">
      <alignment horizontal="center"/>
    </xf>
    <xf numFmtId="166" fontId="10" fillId="0" borderId="24" xfId="0" applyNumberFormat="1" applyFont="1" applyFill="1" applyBorder="1" applyAlignment="1">
      <alignment horizontal="center"/>
    </xf>
    <xf numFmtId="166" fontId="10" fillId="0" borderId="27" xfId="0" applyNumberFormat="1" applyFont="1" applyFill="1" applyBorder="1" applyAlignment="1">
      <alignment horizontal="center"/>
    </xf>
    <xf numFmtId="0" fontId="3" fillId="0" borderId="3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56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center" vertical="top" wrapText="1"/>
    </xf>
    <xf numFmtId="0" fontId="3" fillId="0" borderId="37" xfId="0" applyFont="1" applyBorder="1" applyAlignment="1">
      <alignment horizontal="center" vertical="top" wrapText="1"/>
    </xf>
    <xf numFmtId="0" fontId="3" fillId="0" borderId="38" xfId="0" applyFont="1" applyBorder="1" applyAlignment="1">
      <alignment horizontal="center" vertical="top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top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/>
    </xf>
    <xf numFmtId="1" fontId="3" fillId="0" borderId="3" xfId="0" applyNumberFormat="1" applyFont="1" applyFill="1" applyBorder="1" applyAlignment="1">
      <alignment horizontal="center"/>
    </xf>
    <xf numFmtId="166" fontId="10" fillId="0" borderId="34" xfId="0" applyNumberFormat="1" applyFont="1" applyFill="1" applyBorder="1" applyAlignment="1">
      <alignment horizontal="center"/>
    </xf>
    <xf numFmtId="166" fontId="10" fillId="0" borderId="25" xfId="0" applyNumberFormat="1" applyFont="1" applyFill="1" applyBorder="1" applyAlignment="1">
      <alignment horizontal="center"/>
    </xf>
    <xf numFmtId="166" fontId="10" fillId="0" borderId="8" xfId="0" applyNumberFormat="1" applyFont="1" applyFill="1" applyBorder="1" applyAlignment="1">
      <alignment horizontal="center"/>
    </xf>
    <xf numFmtId="0" fontId="3" fillId="0" borderId="38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top" wrapText="1"/>
    </xf>
    <xf numFmtId="0" fontId="3" fillId="0" borderId="37" xfId="0" applyFont="1" applyFill="1" applyBorder="1" applyAlignment="1">
      <alignment horizontal="center" vertical="top" wrapText="1"/>
    </xf>
    <xf numFmtId="0" fontId="3" fillId="0" borderId="38" xfId="0" applyFont="1" applyFill="1" applyBorder="1" applyAlignment="1">
      <alignment horizontal="center" vertical="top" wrapText="1"/>
    </xf>
    <xf numFmtId="166" fontId="13" fillId="0" borderId="8" xfId="0" applyNumberFormat="1" applyFont="1" applyFill="1" applyBorder="1" applyAlignment="1">
      <alignment horizontal="center"/>
    </xf>
    <xf numFmtId="166" fontId="13" fillId="0" borderId="13" xfId="0" applyNumberFormat="1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/>
    </xf>
    <xf numFmtId="1" fontId="3" fillId="0" borderId="12" xfId="0" applyNumberFormat="1" applyFont="1" applyFill="1" applyBorder="1" applyAlignment="1">
      <alignment horizontal="center"/>
    </xf>
    <xf numFmtId="0" fontId="3" fillId="0" borderId="44" xfId="0" applyFont="1" applyBorder="1" applyAlignment="1">
      <alignment horizontal="center" vertical="top" wrapText="1"/>
    </xf>
    <xf numFmtId="0" fontId="3" fillId="0" borderId="40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166" fontId="11" fillId="0" borderId="8" xfId="0" applyNumberFormat="1" applyFont="1" applyFill="1" applyBorder="1" applyAlignment="1">
      <alignment horizontal="center"/>
    </xf>
    <xf numFmtId="166" fontId="11" fillId="0" borderId="17" xfId="0" applyNumberFormat="1" applyFont="1" applyFill="1" applyBorder="1" applyAlignment="1">
      <alignment horizontal="center"/>
    </xf>
    <xf numFmtId="0" fontId="3" fillId="0" borderId="40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/>
    </xf>
    <xf numFmtId="166" fontId="11" fillId="0" borderId="13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1" fontId="3" fillId="0" borderId="18" xfId="0" applyNumberFormat="1" applyFont="1" applyFill="1" applyBorder="1" applyAlignment="1">
      <alignment horizontal="center" vertical="center" wrapText="1"/>
    </xf>
    <xf numFmtId="1" fontId="3" fillId="0" borderId="33" xfId="0" applyNumberFormat="1" applyFont="1" applyFill="1" applyBorder="1" applyAlignment="1">
      <alignment horizontal="center" vertical="center" wrapText="1"/>
    </xf>
    <xf numFmtId="1" fontId="3" fillId="0" borderId="26" xfId="0" applyNumberFormat="1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/>
    </xf>
    <xf numFmtId="1" fontId="3" fillId="0" borderId="2" xfId="0" applyNumberFormat="1" applyFont="1" applyFill="1" applyBorder="1" applyAlignment="1">
      <alignment horizontal="center" vertical="center"/>
    </xf>
    <xf numFmtId="1" fontId="3" fillId="0" borderId="3" xfId="0" applyNumberFormat="1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52" xfId="0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 vertical="center" wrapText="1"/>
    </xf>
    <xf numFmtId="0" fontId="14" fillId="0" borderId="3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5" fontId="3" fillId="0" borderId="6" xfId="1" applyNumberFormat="1" applyFont="1" applyFill="1" applyBorder="1" applyAlignment="1">
      <alignment horizontal="center"/>
    </xf>
    <xf numFmtId="165" fontId="3" fillId="0" borderId="12" xfId="1" applyNumberFormat="1" applyFont="1" applyFill="1" applyBorder="1" applyAlignment="1">
      <alignment horizontal="center"/>
    </xf>
    <xf numFmtId="0" fontId="14" fillId="0" borderId="7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/>
    </xf>
    <xf numFmtId="0" fontId="14" fillId="0" borderId="12" xfId="0" applyFont="1" applyFill="1" applyBorder="1" applyAlignment="1">
      <alignment horizontal="center"/>
    </xf>
    <xf numFmtId="166" fontId="13" fillId="0" borderId="17" xfId="0" applyNumberFormat="1" applyFont="1" applyFill="1" applyBorder="1" applyAlignment="1">
      <alignment horizontal="center"/>
    </xf>
    <xf numFmtId="165" fontId="3" fillId="0" borderId="11" xfId="1" applyNumberFormat="1" applyFont="1" applyFill="1" applyBorder="1" applyAlignment="1">
      <alignment horizontal="center"/>
    </xf>
    <xf numFmtId="0" fontId="14" fillId="0" borderId="5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165" fontId="14" fillId="0" borderId="7" xfId="1" applyNumberFormat="1" applyFont="1" applyFill="1" applyBorder="1" applyAlignment="1">
      <alignment horizontal="center"/>
    </xf>
    <xf numFmtId="165" fontId="14" fillId="0" borderId="2" xfId="1" applyNumberFormat="1" applyFont="1" applyFill="1" applyBorder="1" applyAlignment="1">
      <alignment horizontal="center"/>
    </xf>
    <xf numFmtId="165" fontId="3" fillId="0" borderId="7" xfId="1" applyNumberFormat="1" applyFont="1" applyFill="1" applyBorder="1" applyAlignment="1">
      <alignment horizontal="center"/>
    </xf>
    <xf numFmtId="165" fontId="3" fillId="0" borderId="2" xfId="1" applyNumberFormat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6" fontId="11" fillId="0" borderId="8" xfId="0" applyNumberFormat="1" applyFont="1" applyBorder="1" applyAlignment="1">
      <alignment horizontal="center"/>
    </xf>
    <xf numFmtId="166" fontId="11" fillId="0" borderId="17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53" xfId="0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left" wrapText="1"/>
    </xf>
    <xf numFmtId="166" fontId="11" fillId="0" borderId="13" xfId="0" applyNumberFormat="1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1"/>
  <sheetViews>
    <sheetView tabSelected="1" view="pageBreakPreview" topLeftCell="A4" zoomScale="85" zoomScaleNormal="85" zoomScaleSheetLayoutView="85" workbookViewId="0">
      <selection activeCell="J142" sqref="J142"/>
    </sheetView>
  </sheetViews>
  <sheetFormatPr defaultRowHeight="15" x14ac:dyDescent="0.25"/>
  <cols>
    <col min="1" max="1" width="18.7109375" customWidth="1"/>
    <col min="2" max="2" width="21.42578125" customWidth="1"/>
    <col min="3" max="3" width="19.42578125" customWidth="1"/>
    <col min="4" max="4" width="13" customWidth="1"/>
    <col min="5" max="5" width="19.85546875" customWidth="1"/>
    <col min="6" max="6" width="34.5703125" customWidth="1"/>
    <col min="7" max="7" width="17" customWidth="1"/>
    <col min="8" max="8" width="18.5703125" customWidth="1"/>
    <col min="9" max="9" width="15.140625" customWidth="1"/>
    <col min="10" max="10" width="21.42578125" customWidth="1"/>
    <col min="11" max="11" width="19.85546875" customWidth="1"/>
    <col min="12" max="12" width="29.42578125" customWidth="1"/>
    <col min="13" max="13" width="23.85546875" customWidth="1"/>
    <col min="14" max="14" width="14.5703125" customWidth="1"/>
  </cols>
  <sheetData>
    <row r="1" spans="1:17" ht="15" customHeight="1" x14ac:dyDescent="0.25">
      <c r="A1" s="2"/>
      <c r="B1" s="2"/>
      <c r="C1" s="2"/>
      <c r="D1" s="350" t="s">
        <v>191</v>
      </c>
      <c r="E1" s="350"/>
      <c r="F1" s="350"/>
      <c r="G1" s="350"/>
      <c r="H1" s="350"/>
      <c r="I1" s="350"/>
      <c r="J1" s="350"/>
      <c r="K1" s="350"/>
      <c r="L1" s="2"/>
      <c r="M1" s="2"/>
      <c r="N1" s="2"/>
      <c r="O1" s="2"/>
      <c r="P1" s="2"/>
      <c r="Q1" s="2"/>
    </row>
    <row r="2" spans="1:17" ht="15" customHeight="1" x14ac:dyDescent="0.25">
      <c r="A2" s="2"/>
      <c r="B2" s="2"/>
      <c r="C2" s="2"/>
      <c r="D2" s="350"/>
      <c r="E2" s="350"/>
      <c r="F2" s="350"/>
      <c r="G2" s="350"/>
      <c r="H2" s="350"/>
      <c r="I2" s="350"/>
      <c r="J2" s="350"/>
      <c r="K2" s="350"/>
      <c r="L2" s="2"/>
      <c r="M2" s="2"/>
      <c r="N2" s="2"/>
      <c r="O2" s="2"/>
      <c r="P2" s="2"/>
      <c r="Q2" s="2"/>
    </row>
    <row r="3" spans="1:17" ht="15" customHeight="1" x14ac:dyDescent="0.25">
      <c r="A3" s="2"/>
      <c r="B3" s="2"/>
      <c r="C3" s="2"/>
      <c r="D3" s="350"/>
      <c r="E3" s="350"/>
      <c r="F3" s="350"/>
      <c r="G3" s="350"/>
      <c r="H3" s="350"/>
      <c r="I3" s="350"/>
      <c r="J3" s="350"/>
      <c r="K3" s="350"/>
      <c r="L3" s="2"/>
      <c r="M3" s="2"/>
      <c r="N3" s="2"/>
      <c r="O3" s="2"/>
      <c r="P3" s="2"/>
      <c r="Q3" s="2"/>
    </row>
    <row r="4" spans="1:17" ht="15.75" thickBot="1" x14ac:dyDescent="0.3">
      <c r="D4" s="351"/>
      <c r="E4" s="351"/>
      <c r="F4" s="351"/>
      <c r="G4" s="351"/>
      <c r="H4" s="351"/>
      <c r="I4" s="351"/>
      <c r="J4" s="351"/>
      <c r="K4" s="351"/>
    </row>
    <row r="5" spans="1:17" ht="111" customHeight="1" thickBot="1" x14ac:dyDescent="0.3">
      <c r="A5" s="27" t="s">
        <v>0</v>
      </c>
      <c r="B5" s="28" t="s">
        <v>166</v>
      </c>
      <c r="C5" s="28" t="s">
        <v>1</v>
      </c>
      <c r="D5" s="28" t="s">
        <v>2</v>
      </c>
      <c r="E5" s="28" t="s">
        <v>3</v>
      </c>
      <c r="F5" s="29" t="s">
        <v>4</v>
      </c>
      <c r="G5" s="30" t="s">
        <v>5</v>
      </c>
      <c r="H5" s="30" t="s">
        <v>6</v>
      </c>
      <c r="I5" s="30" t="s">
        <v>7</v>
      </c>
      <c r="J5" s="30" t="s">
        <v>8</v>
      </c>
      <c r="K5" s="30" t="s">
        <v>9</v>
      </c>
      <c r="L5" s="30" t="s">
        <v>10</v>
      </c>
      <c r="M5" s="30" t="s">
        <v>11</v>
      </c>
      <c r="N5" s="31" t="s">
        <v>12</v>
      </c>
    </row>
    <row r="6" spans="1:17" ht="83.25" customHeight="1" x14ac:dyDescent="0.25">
      <c r="A6" s="258" t="s">
        <v>13</v>
      </c>
      <c r="B6" s="258">
        <v>2434500306</v>
      </c>
      <c r="C6" s="229" t="s">
        <v>14</v>
      </c>
      <c r="D6" s="232" t="s">
        <v>15</v>
      </c>
      <c r="E6" s="43" t="s">
        <v>16</v>
      </c>
      <c r="F6" s="44" t="s">
        <v>17</v>
      </c>
      <c r="G6" s="45" t="s">
        <v>18</v>
      </c>
      <c r="H6" s="46">
        <v>100</v>
      </c>
      <c r="I6" s="46">
        <v>100</v>
      </c>
      <c r="J6" s="46">
        <f t="shared" ref="J6:J9" si="0">I6/H6*100</f>
        <v>100</v>
      </c>
      <c r="K6" s="235">
        <f>(J6+100)/2</f>
        <v>100</v>
      </c>
      <c r="L6" s="47" t="s">
        <v>19</v>
      </c>
      <c r="M6" s="48" t="s">
        <v>20</v>
      </c>
      <c r="N6" s="266">
        <f>(K6+K8)/2</f>
        <v>92.592592592592595</v>
      </c>
    </row>
    <row r="7" spans="1:17" ht="99" customHeight="1" x14ac:dyDescent="0.25">
      <c r="A7" s="254"/>
      <c r="B7" s="254"/>
      <c r="C7" s="230"/>
      <c r="D7" s="233"/>
      <c r="E7" s="49" t="s">
        <v>16</v>
      </c>
      <c r="F7" s="50" t="s">
        <v>21</v>
      </c>
      <c r="G7" s="51" t="s">
        <v>18</v>
      </c>
      <c r="H7" s="52">
        <v>97</v>
      </c>
      <c r="I7" s="52">
        <v>100</v>
      </c>
      <c r="J7" s="53">
        <v>100</v>
      </c>
      <c r="K7" s="236"/>
      <c r="L7" s="49" t="s">
        <v>22</v>
      </c>
      <c r="M7" s="52" t="s">
        <v>23</v>
      </c>
      <c r="N7" s="237"/>
    </row>
    <row r="8" spans="1:17" ht="89.25" customHeight="1" thickBot="1" x14ac:dyDescent="0.3">
      <c r="A8" s="254"/>
      <c r="B8" s="254"/>
      <c r="C8" s="231"/>
      <c r="D8" s="234"/>
      <c r="E8" s="54" t="s">
        <v>24</v>
      </c>
      <c r="F8" s="55" t="s">
        <v>25</v>
      </c>
      <c r="G8" s="56" t="s">
        <v>26</v>
      </c>
      <c r="H8" s="57">
        <v>27</v>
      </c>
      <c r="I8" s="57">
        <v>23</v>
      </c>
      <c r="J8" s="58">
        <f>I8/H8*100</f>
        <v>85.18518518518519</v>
      </c>
      <c r="K8" s="59">
        <f>J8</f>
        <v>85.18518518518519</v>
      </c>
      <c r="L8" s="54" t="s">
        <v>173</v>
      </c>
      <c r="M8" s="60" t="s">
        <v>192</v>
      </c>
      <c r="N8" s="238"/>
    </row>
    <row r="9" spans="1:17" ht="69" customHeight="1" x14ac:dyDescent="0.25">
      <c r="A9" s="254"/>
      <c r="B9" s="254"/>
      <c r="C9" s="229" t="s">
        <v>27</v>
      </c>
      <c r="D9" s="232" t="s">
        <v>15</v>
      </c>
      <c r="E9" s="43" t="s">
        <v>16</v>
      </c>
      <c r="F9" s="44" t="s">
        <v>28</v>
      </c>
      <c r="G9" s="45" t="s">
        <v>18</v>
      </c>
      <c r="H9" s="46">
        <v>100</v>
      </c>
      <c r="I9" s="46">
        <v>100</v>
      </c>
      <c r="J9" s="46">
        <f t="shared" si="0"/>
        <v>100</v>
      </c>
      <c r="K9" s="235">
        <f>(J9+100)/2</f>
        <v>100</v>
      </c>
      <c r="L9" s="47" t="s">
        <v>19</v>
      </c>
      <c r="M9" s="48" t="s">
        <v>20</v>
      </c>
      <c r="N9" s="266">
        <f>(K9+K11)/2</f>
        <v>91.860465116279073</v>
      </c>
    </row>
    <row r="10" spans="1:17" ht="81.75" customHeight="1" x14ac:dyDescent="0.25">
      <c r="A10" s="254"/>
      <c r="B10" s="254"/>
      <c r="C10" s="230"/>
      <c r="D10" s="233"/>
      <c r="E10" s="49" t="s">
        <v>16</v>
      </c>
      <c r="F10" s="50" t="s">
        <v>29</v>
      </c>
      <c r="G10" s="51" t="s">
        <v>18</v>
      </c>
      <c r="H10" s="52">
        <v>97</v>
      </c>
      <c r="I10" s="52">
        <v>100</v>
      </c>
      <c r="J10" s="53">
        <v>100</v>
      </c>
      <c r="K10" s="236"/>
      <c r="L10" s="49" t="s">
        <v>22</v>
      </c>
      <c r="M10" s="52" t="s">
        <v>23</v>
      </c>
      <c r="N10" s="237"/>
    </row>
    <row r="11" spans="1:17" ht="71.25" customHeight="1" thickBot="1" x14ac:dyDescent="0.3">
      <c r="A11" s="254"/>
      <c r="B11" s="254"/>
      <c r="C11" s="231"/>
      <c r="D11" s="234"/>
      <c r="E11" s="54" t="s">
        <v>24</v>
      </c>
      <c r="F11" s="55" t="s">
        <v>25</v>
      </c>
      <c r="G11" s="56" t="s">
        <v>26</v>
      </c>
      <c r="H11" s="57">
        <v>86</v>
      </c>
      <c r="I11" s="58">
        <v>72</v>
      </c>
      <c r="J11" s="58">
        <f>I11/H11*100</f>
        <v>83.720930232558146</v>
      </c>
      <c r="K11" s="59">
        <f>J11</f>
        <v>83.720930232558146</v>
      </c>
      <c r="L11" s="54" t="s">
        <v>173</v>
      </c>
      <c r="M11" s="60" t="s">
        <v>192</v>
      </c>
      <c r="N11" s="238"/>
    </row>
    <row r="12" spans="1:17" ht="54" customHeight="1" x14ac:dyDescent="0.25">
      <c r="A12" s="254"/>
      <c r="B12" s="254"/>
      <c r="C12" s="345" t="s">
        <v>30</v>
      </c>
      <c r="D12" s="340" t="s">
        <v>15</v>
      </c>
      <c r="E12" s="61" t="s">
        <v>16</v>
      </c>
      <c r="F12" s="62" t="s">
        <v>31</v>
      </c>
      <c r="G12" s="63" t="s">
        <v>18</v>
      </c>
      <c r="H12" s="64">
        <v>97</v>
      </c>
      <c r="I12" s="64">
        <v>100</v>
      </c>
      <c r="J12" s="65">
        <v>100</v>
      </c>
      <c r="K12" s="66">
        <v>100</v>
      </c>
      <c r="L12" s="61" t="s">
        <v>22</v>
      </c>
      <c r="M12" s="64" t="s">
        <v>23</v>
      </c>
      <c r="N12" s="342">
        <f>(K12+K13)/2</f>
        <v>92.035398230088504</v>
      </c>
    </row>
    <row r="13" spans="1:17" ht="75.75" customHeight="1" thickBot="1" x14ac:dyDescent="0.3">
      <c r="A13" s="255"/>
      <c r="B13" s="255"/>
      <c r="C13" s="346"/>
      <c r="D13" s="341"/>
      <c r="E13" s="67" t="s">
        <v>24</v>
      </c>
      <c r="F13" s="68" t="s">
        <v>25</v>
      </c>
      <c r="G13" s="69" t="s">
        <v>26</v>
      </c>
      <c r="H13" s="70">
        <f>H11+H8</f>
        <v>113</v>
      </c>
      <c r="I13" s="71">
        <f>I8+I11</f>
        <v>95</v>
      </c>
      <c r="J13" s="71">
        <f>I13/H13*100</f>
        <v>84.070796460176993</v>
      </c>
      <c r="K13" s="72">
        <f>J13</f>
        <v>84.070796460176993</v>
      </c>
      <c r="L13" s="67" t="s">
        <v>174</v>
      </c>
      <c r="M13" s="73" t="s">
        <v>192</v>
      </c>
      <c r="N13" s="353"/>
    </row>
    <row r="14" spans="1:17" ht="18" customHeight="1" thickBot="1" x14ac:dyDescent="0.3">
      <c r="A14" s="3"/>
      <c r="B14" s="3"/>
      <c r="C14" s="3"/>
      <c r="D14" s="4"/>
      <c r="E14" s="4"/>
      <c r="F14" s="5"/>
      <c r="G14" s="6"/>
      <c r="H14" s="7"/>
      <c r="I14" s="8"/>
      <c r="J14" s="8"/>
      <c r="K14" s="9"/>
      <c r="L14" s="10"/>
      <c r="M14" s="32" t="s">
        <v>32</v>
      </c>
      <c r="N14" s="104">
        <v>1</v>
      </c>
    </row>
    <row r="15" spans="1:17" ht="21.75" customHeight="1" thickBot="1" x14ac:dyDescent="0.3">
      <c r="A15" s="3"/>
      <c r="B15" s="3"/>
      <c r="C15" s="3"/>
      <c r="D15" s="4"/>
      <c r="E15" s="4"/>
      <c r="F15" s="5"/>
      <c r="G15" s="6"/>
      <c r="H15" s="7"/>
      <c r="I15" s="8"/>
      <c r="J15" s="8"/>
      <c r="K15" s="9"/>
      <c r="L15" s="10"/>
      <c r="M15" s="32" t="s">
        <v>33</v>
      </c>
      <c r="N15" s="104">
        <v>24</v>
      </c>
    </row>
    <row r="16" spans="1:17" ht="68.25" customHeight="1" x14ac:dyDescent="0.25">
      <c r="A16" s="258" t="s">
        <v>34</v>
      </c>
      <c r="B16" s="258">
        <v>2434500419</v>
      </c>
      <c r="C16" s="229" t="s">
        <v>27</v>
      </c>
      <c r="D16" s="232" t="s">
        <v>15</v>
      </c>
      <c r="E16" s="43" t="s">
        <v>16</v>
      </c>
      <c r="F16" s="44" t="s">
        <v>28</v>
      </c>
      <c r="G16" s="45" t="s">
        <v>18</v>
      </c>
      <c r="H16" s="46">
        <v>100</v>
      </c>
      <c r="I16" s="46">
        <v>100</v>
      </c>
      <c r="J16" s="77">
        <f>I16/H16*100</f>
        <v>100</v>
      </c>
      <c r="K16" s="287">
        <f>(J16+100)/2</f>
        <v>100</v>
      </c>
      <c r="L16" s="47" t="s">
        <v>19</v>
      </c>
      <c r="M16" s="78" t="s">
        <v>35</v>
      </c>
      <c r="N16" s="237">
        <f>(K16+K18)/2</f>
        <v>91.044776119402997</v>
      </c>
    </row>
    <row r="17" spans="1:14" ht="69" customHeight="1" x14ac:dyDescent="0.25">
      <c r="A17" s="254"/>
      <c r="B17" s="254"/>
      <c r="C17" s="230"/>
      <c r="D17" s="233"/>
      <c r="E17" s="49" t="s">
        <v>16</v>
      </c>
      <c r="F17" s="50" t="s">
        <v>29</v>
      </c>
      <c r="G17" s="51" t="s">
        <v>18</v>
      </c>
      <c r="H17" s="52">
        <v>97</v>
      </c>
      <c r="I17" s="52">
        <v>100</v>
      </c>
      <c r="J17" s="53">
        <v>100</v>
      </c>
      <c r="K17" s="288"/>
      <c r="L17" s="49" t="s">
        <v>22</v>
      </c>
      <c r="M17" s="49" t="s">
        <v>36</v>
      </c>
      <c r="N17" s="237"/>
    </row>
    <row r="18" spans="1:14" ht="93" customHeight="1" thickBot="1" x14ac:dyDescent="0.3">
      <c r="A18" s="254"/>
      <c r="B18" s="254"/>
      <c r="C18" s="231"/>
      <c r="D18" s="234"/>
      <c r="E18" s="54" t="s">
        <v>24</v>
      </c>
      <c r="F18" s="55" t="s">
        <v>25</v>
      </c>
      <c r="G18" s="56" t="s">
        <v>26</v>
      </c>
      <c r="H18" s="57">
        <v>67</v>
      </c>
      <c r="I18" s="57">
        <v>55</v>
      </c>
      <c r="J18" s="58">
        <f>(I18/H18)*100</f>
        <v>82.089552238805979</v>
      </c>
      <c r="K18" s="59">
        <f>J18</f>
        <v>82.089552238805979</v>
      </c>
      <c r="L18" s="54" t="s">
        <v>175</v>
      </c>
      <c r="M18" s="54" t="s">
        <v>193</v>
      </c>
      <c r="N18" s="238"/>
    </row>
    <row r="19" spans="1:14" ht="93" customHeight="1" x14ac:dyDescent="0.25">
      <c r="A19" s="254"/>
      <c r="B19" s="254"/>
      <c r="C19" s="229" t="s">
        <v>14</v>
      </c>
      <c r="D19" s="232" t="s">
        <v>15</v>
      </c>
      <c r="E19" s="43" t="s">
        <v>16</v>
      </c>
      <c r="F19" s="44" t="s">
        <v>17</v>
      </c>
      <c r="G19" s="45" t="s">
        <v>18</v>
      </c>
      <c r="H19" s="46">
        <v>100</v>
      </c>
      <c r="I19" s="46">
        <v>100</v>
      </c>
      <c r="J19" s="46">
        <f t="shared" ref="J19" si="1">I19/H19*100</f>
        <v>100</v>
      </c>
      <c r="K19" s="235">
        <f>(J19+100)/2</f>
        <v>100</v>
      </c>
      <c r="L19" s="47" t="s">
        <v>19</v>
      </c>
      <c r="M19" s="48" t="s">
        <v>20</v>
      </c>
      <c r="N19" s="266">
        <f>(K19+K21)/2</f>
        <v>91.666666666666671</v>
      </c>
    </row>
    <row r="20" spans="1:14" ht="93" customHeight="1" x14ac:dyDescent="0.25">
      <c r="A20" s="254"/>
      <c r="B20" s="254"/>
      <c r="C20" s="230"/>
      <c r="D20" s="233"/>
      <c r="E20" s="49" t="s">
        <v>16</v>
      </c>
      <c r="F20" s="50" t="s">
        <v>21</v>
      </c>
      <c r="G20" s="51" t="s">
        <v>18</v>
      </c>
      <c r="H20" s="52">
        <v>97</v>
      </c>
      <c r="I20" s="52">
        <v>100</v>
      </c>
      <c r="J20" s="53">
        <v>100</v>
      </c>
      <c r="K20" s="236"/>
      <c r="L20" s="49" t="s">
        <v>22</v>
      </c>
      <c r="M20" s="52" t="s">
        <v>23</v>
      </c>
      <c r="N20" s="237"/>
    </row>
    <row r="21" spans="1:14" ht="93" customHeight="1" thickBot="1" x14ac:dyDescent="0.3">
      <c r="A21" s="254"/>
      <c r="B21" s="254"/>
      <c r="C21" s="231"/>
      <c r="D21" s="234"/>
      <c r="E21" s="54" t="s">
        <v>24</v>
      </c>
      <c r="F21" s="55" t="s">
        <v>25</v>
      </c>
      <c r="G21" s="56" t="s">
        <v>26</v>
      </c>
      <c r="H21" s="57">
        <v>12</v>
      </c>
      <c r="I21" s="57">
        <v>10</v>
      </c>
      <c r="J21" s="58">
        <f>(I21/H21)*100</f>
        <v>83.333333333333343</v>
      </c>
      <c r="K21" s="59">
        <f>J21</f>
        <v>83.333333333333343</v>
      </c>
      <c r="L21" s="54" t="s">
        <v>173</v>
      </c>
      <c r="M21" s="60" t="s">
        <v>192</v>
      </c>
      <c r="N21" s="238"/>
    </row>
    <row r="22" spans="1:14" ht="56.25" customHeight="1" x14ac:dyDescent="0.25">
      <c r="A22" s="254"/>
      <c r="B22" s="254"/>
      <c r="C22" s="345" t="s">
        <v>30</v>
      </c>
      <c r="D22" s="340" t="s">
        <v>15</v>
      </c>
      <c r="E22" s="61" t="s">
        <v>16</v>
      </c>
      <c r="F22" s="62" t="s">
        <v>31</v>
      </c>
      <c r="G22" s="63" t="s">
        <v>18</v>
      </c>
      <c r="H22" s="64">
        <v>97</v>
      </c>
      <c r="I22" s="64">
        <v>100</v>
      </c>
      <c r="J22" s="65">
        <v>100</v>
      </c>
      <c r="K22" s="66">
        <v>100</v>
      </c>
      <c r="L22" s="61" t="s">
        <v>22</v>
      </c>
      <c r="M22" s="61" t="s">
        <v>37</v>
      </c>
      <c r="N22" s="342">
        <f>(K22+K23)/2</f>
        <v>91.139240506329116</v>
      </c>
    </row>
    <row r="23" spans="1:14" ht="78" customHeight="1" thickBot="1" x14ac:dyDescent="0.3">
      <c r="A23" s="255"/>
      <c r="B23" s="255"/>
      <c r="C23" s="346"/>
      <c r="D23" s="341"/>
      <c r="E23" s="67" t="s">
        <v>24</v>
      </c>
      <c r="F23" s="68" t="s">
        <v>25</v>
      </c>
      <c r="G23" s="69" t="s">
        <v>26</v>
      </c>
      <c r="H23" s="70">
        <f>H18+H21</f>
        <v>79</v>
      </c>
      <c r="I23" s="57">
        <f>I18+I21</f>
        <v>65</v>
      </c>
      <c r="J23" s="88">
        <f>(I23/H23)*100</f>
        <v>82.278481012658233</v>
      </c>
      <c r="K23" s="72">
        <f>J23</f>
        <v>82.278481012658233</v>
      </c>
      <c r="L23" s="67" t="s">
        <v>176</v>
      </c>
      <c r="M23" s="67" t="s">
        <v>193</v>
      </c>
      <c r="N23" s="343"/>
    </row>
    <row r="24" spans="1:14" ht="72" customHeight="1" x14ac:dyDescent="0.25">
      <c r="A24" s="258" t="s">
        <v>38</v>
      </c>
      <c r="B24" s="258">
        <v>2434001755</v>
      </c>
      <c r="C24" s="229" t="s">
        <v>27</v>
      </c>
      <c r="D24" s="232" t="s">
        <v>15</v>
      </c>
      <c r="E24" s="43" t="s">
        <v>16</v>
      </c>
      <c r="F24" s="44" t="s">
        <v>28</v>
      </c>
      <c r="G24" s="45" t="s">
        <v>18</v>
      </c>
      <c r="H24" s="46">
        <v>100</v>
      </c>
      <c r="I24" s="46">
        <v>100</v>
      </c>
      <c r="J24" s="52">
        <f>I24/H24*100</f>
        <v>100</v>
      </c>
      <c r="K24" s="235">
        <f>(J24+100)/2</f>
        <v>100</v>
      </c>
      <c r="L24" s="47" t="s">
        <v>19</v>
      </c>
      <c r="M24" s="48" t="s">
        <v>35</v>
      </c>
      <c r="N24" s="266">
        <f>(K24+K26)/2</f>
        <v>91.228070175438603</v>
      </c>
    </row>
    <row r="25" spans="1:14" ht="83.25" customHeight="1" x14ac:dyDescent="0.25">
      <c r="A25" s="254"/>
      <c r="B25" s="254"/>
      <c r="C25" s="230"/>
      <c r="D25" s="233"/>
      <c r="E25" s="49" t="s">
        <v>16</v>
      </c>
      <c r="F25" s="50" t="s">
        <v>29</v>
      </c>
      <c r="G25" s="51" t="s">
        <v>18</v>
      </c>
      <c r="H25" s="52">
        <v>97</v>
      </c>
      <c r="I25" s="52">
        <v>100</v>
      </c>
      <c r="J25" s="53">
        <v>100</v>
      </c>
      <c r="K25" s="236"/>
      <c r="L25" s="49" t="s">
        <v>22</v>
      </c>
      <c r="M25" s="49" t="s">
        <v>39</v>
      </c>
      <c r="N25" s="237"/>
    </row>
    <row r="26" spans="1:14" ht="81" customHeight="1" thickBot="1" x14ac:dyDescent="0.3">
      <c r="A26" s="254"/>
      <c r="B26" s="254"/>
      <c r="C26" s="231"/>
      <c r="D26" s="234"/>
      <c r="E26" s="54" t="s">
        <v>24</v>
      </c>
      <c r="F26" s="55" t="s">
        <v>25</v>
      </c>
      <c r="G26" s="56" t="s">
        <v>26</v>
      </c>
      <c r="H26" s="57">
        <v>57</v>
      </c>
      <c r="I26" s="57">
        <v>47</v>
      </c>
      <c r="J26" s="58">
        <f>(I26/H26)*100</f>
        <v>82.456140350877192</v>
      </c>
      <c r="K26" s="59">
        <f>J26</f>
        <v>82.456140350877192</v>
      </c>
      <c r="L26" s="54" t="s">
        <v>177</v>
      </c>
      <c r="M26" s="54" t="s">
        <v>193</v>
      </c>
      <c r="N26" s="238"/>
    </row>
    <row r="27" spans="1:14" ht="81" customHeight="1" x14ac:dyDescent="0.25">
      <c r="A27" s="254"/>
      <c r="B27" s="254"/>
      <c r="C27" s="229" t="s">
        <v>14</v>
      </c>
      <c r="D27" s="232" t="s">
        <v>15</v>
      </c>
      <c r="E27" s="43" t="s">
        <v>16</v>
      </c>
      <c r="F27" s="44" t="s">
        <v>17</v>
      </c>
      <c r="G27" s="45" t="s">
        <v>18</v>
      </c>
      <c r="H27" s="46">
        <v>100</v>
      </c>
      <c r="I27" s="46">
        <v>100</v>
      </c>
      <c r="J27" s="46">
        <f>I27/H27*100</f>
        <v>100</v>
      </c>
      <c r="K27" s="235">
        <f>(J27+100)/2</f>
        <v>100</v>
      </c>
      <c r="L27" s="47" t="s">
        <v>19</v>
      </c>
      <c r="M27" s="48" t="s">
        <v>20</v>
      </c>
      <c r="N27" s="266">
        <f>(K27+K29)/2</f>
        <v>92.10526315789474</v>
      </c>
    </row>
    <row r="28" spans="1:14" ht="105.75" customHeight="1" x14ac:dyDescent="0.25">
      <c r="A28" s="254"/>
      <c r="B28" s="254"/>
      <c r="C28" s="230"/>
      <c r="D28" s="233"/>
      <c r="E28" s="49" t="s">
        <v>16</v>
      </c>
      <c r="F28" s="50" t="s">
        <v>21</v>
      </c>
      <c r="G28" s="51" t="s">
        <v>18</v>
      </c>
      <c r="H28" s="52">
        <v>97</v>
      </c>
      <c r="I28" s="52">
        <v>100</v>
      </c>
      <c r="J28" s="53">
        <v>100</v>
      </c>
      <c r="K28" s="236"/>
      <c r="L28" s="49" t="s">
        <v>22</v>
      </c>
      <c r="M28" s="52" t="s">
        <v>23</v>
      </c>
      <c r="N28" s="237"/>
    </row>
    <row r="29" spans="1:14" ht="81" customHeight="1" thickBot="1" x14ac:dyDescent="0.3">
      <c r="A29" s="254"/>
      <c r="B29" s="254"/>
      <c r="C29" s="231"/>
      <c r="D29" s="234"/>
      <c r="E29" s="54" t="s">
        <v>24</v>
      </c>
      <c r="F29" s="55" t="s">
        <v>25</v>
      </c>
      <c r="G29" s="56" t="s">
        <v>26</v>
      </c>
      <c r="H29" s="57">
        <v>19</v>
      </c>
      <c r="I29" s="57">
        <v>16</v>
      </c>
      <c r="J29" s="58">
        <f>I29/H29*100</f>
        <v>84.210526315789465</v>
      </c>
      <c r="K29" s="59">
        <f>J29</f>
        <v>84.210526315789465</v>
      </c>
      <c r="L29" s="54" t="s">
        <v>173</v>
      </c>
      <c r="M29" s="60" t="s">
        <v>192</v>
      </c>
      <c r="N29" s="238"/>
    </row>
    <row r="30" spans="1:14" ht="74.25" customHeight="1" x14ac:dyDescent="0.25">
      <c r="A30" s="254"/>
      <c r="B30" s="254"/>
      <c r="C30" s="345" t="s">
        <v>30</v>
      </c>
      <c r="D30" s="340" t="s">
        <v>15</v>
      </c>
      <c r="E30" s="61" t="s">
        <v>16</v>
      </c>
      <c r="F30" s="62" t="s">
        <v>31</v>
      </c>
      <c r="G30" s="63" t="s">
        <v>18</v>
      </c>
      <c r="H30" s="64">
        <v>97</v>
      </c>
      <c r="I30" s="64">
        <v>100</v>
      </c>
      <c r="J30" s="79">
        <v>100</v>
      </c>
      <c r="K30" s="66">
        <v>100</v>
      </c>
      <c r="L30" s="61" t="s">
        <v>22</v>
      </c>
      <c r="M30" s="61" t="s">
        <v>39</v>
      </c>
      <c r="N30" s="342">
        <f>(K30+K31)/2</f>
        <v>91.44736842105263</v>
      </c>
    </row>
    <row r="31" spans="1:14" ht="68.25" customHeight="1" thickBot="1" x14ac:dyDescent="0.3">
      <c r="A31" s="255"/>
      <c r="B31" s="255"/>
      <c r="C31" s="346"/>
      <c r="D31" s="341"/>
      <c r="E31" s="67" t="s">
        <v>24</v>
      </c>
      <c r="F31" s="80" t="s">
        <v>25</v>
      </c>
      <c r="G31" s="69" t="s">
        <v>26</v>
      </c>
      <c r="H31" s="70">
        <f>H26+H29</f>
        <v>76</v>
      </c>
      <c r="I31" s="57">
        <f>I26+I29</f>
        <v>63</v>
      </c>
      <c r="J31" s="58">
        <f>(I31/H31)*100</f>
        <v>82.89473684210526</v>
      </c>
      <c r="K31" s="72">
        <f>J31</f>
        <v>82.89473684210526</v>
      </c>
      <c r="L31" s="67" t="s">
        <v>178</v>
      </c>
      <c r="M31" s="81" t="s">
        <v>194</v>
      </c>
      <c r="N31" s="353"/>
    </row>
    <row r="32" spans="1:14" ht="19.5" thickBot="1" x14ac:dyDescent="0.3">
      <c r="A32" s="102"/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32" t="s">
        <v>32</v>
      </c>
      <c r="N32" s="104">
        <v>2</v>
      </c>
    </row>
    <row r="33" spans="1:14" ht="19.5" thickBot="1" x14ac:dyDescent="0.3">
      <c r="A33" s="102"/>
      <c r="B33" s="82"/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32" t="s">
        <v>33</v>
      </c>
      <c r="N33" s="104">
        <v>24</v>
      </c>
    </row>
    <row r="34" spans="1:14" s="1" customFormat="1" ht="68.25" customHeight="1" x14ac:dyDescent="0.25">
      <c r="A34" s="347" t="s">
        <v>40</v>
      </c>
      <c r="B34" s="278">
        <v>2434500426</v>
      </c>
      <c r="C34" s="229" t="s">
        <v>14</v>
      </c>
      <c r="D34" s="232" t="s">
        <v>15</v>
      </c>
      <c r="E34" s="43" t="s">
        <v>16</v>
      </c>
      <c r="F34" s="44" t="s">
        <v>17</v>
      </c>
      <c r="G34" s="45" t="s">
        <v>18</v>
      </c>
      <c r="H34" s="46">
        <v>100</v>
      </c>
      <c r="I34" s="46">
        <v>100</v>
      </c>
      <c r="J34" s="46">
        <f t="shared" ref="J34:J37" si="2">I34/H34*100</f>
        <v>100</v>
      </c>
      <c r="K34" s="235">
        <f>(J34+100)/2</f>
        <v>100</v>
      </c>
      <c r="L34" s="47" t="s">
        <v>19</v>
      </c>
      <c r="M34" s="78" t="s">
        <v>20</v>
      </c>
      <c r="N34" s="237">
        <f>(K34+K36)/2</f>
        <v>91.666666666666671</v>
      </c>
    </row>
    <row r="35" spans="1:14" s="1" customFormat="1" ht="97.5" customHeight="1" x14ac:dyDescent="0.25">
      <c r="A35" s="348"/>
      <c r="B35" s="279"/>
      <c r="C35" s="230"/>
      <c r="D35" s="233"/>
      <c r="E35" s="49" t="s">
        <v>16</v>
      </c>
      <c r="F35" s="50" t="s">
        <v>21</v>
      </c>
      <c r="G35" s="51" t="s">
        <v>18</v>
      </c>
      <c r="H35" s="52">
        <v>97</v>
      </c>
      <c r="I35" s="52">
        <v>100</v>
      </c>
      <c r="J35" s="53">
        <v>100</v>
      </c>
      <c r="K35" s="236"/>
      <c r="L35" s="83" t="s">
        <v>22</v>
      </c>
      <c r="M35" s="83" t="s">
        <v>41</v>
      </c>
      <c r="N35" s="237"/>
    </row>
    <row r="36" spans="1:14" s="1" customFormat="1" ht="77.25" customHeight="1" thickBot="1" x14ac:dyDescent="0.3">
      <c r="A36" s="348"/>
      <c r="B36" s="279"/>
      <c r="C36" s="230"/>
      <c r="D36" s="233"/>
      <c r="E36" s="84" t="s">
        <v>24</v>
      </c>
      <c r="F36" s="85" t="s">
        <v>25</v>
      </c>
      <c r="G36" s="86" t="s">
        <v>26</v>
      </c>
      <c r="H36" s="87">
        <v>18</v>
      </c>
      <c r="I36" s="88">
        <v>15</v>
      </c>
      <c r="J36" s="88">
        <f>I36/H36*100</f>
        <v>83.333333333333343</v>
      </c>
      <c r="K36" s="221">
        <f>J36</f>
        <v>83.333333333333343</v>
      </c>
      <c r="L36" s="90" t="s">
        <v>170</v>
      </c>
      <c r="M36" s="90" t="s">
        <v>195</v>
      </c>
      <c r="N36" s="237"/>
    </row>
    <row r="37" spans="1:14" ht="65.25" customHeight="1" x14ac:dyDescent="0.25">
      <c r="A37" s="348"/>
      <c r="B37" s="279"/>
      <c r="C37" s="229" t="s">
        <v>27</v>
      </c>
      <c r="D37" s="232" t="s">
        <v>15</v>
      </c>
      <c r="E37" s="43" t="s">
        <v>16</v>
      </c>
      <c r="F37" s="44" t="s">
        <v>28</v>
      </c>
      <c r="G37" s="45" t="s">
        <v>18</v>
      </c>
      <c r="H37" s="46">
        <v>100</v>
      </c>
      <c r="I37" s="46">
        <v>100</v>
      </c>
      <c r="J37" s="46">
        <f t="shared" si="2"/>
        <v>100</v>
      </c>
      <c r="K37" s="235">
        <f>(J37+100)/2</f>
        <v>100</v>
      </c>
      <c r="L37" s="47" t="s">
        <v>19</v>
      </c>
      <c r="M37" s="45" t="s">
        <v>20</v>
      </c>
      <c r="N37" s="266">
        <f>(K37+K39)/2</f>
        <v>91.279069767441854</v>
      </c>
    </row>
    <row r="38" spans="1:14" ht="84" customHeight="1" x14ac:dyDescent="0.25">
      <c r="A38" s="348"/>
      <c r="B38" s="279"/>
      <c r="C38" s="230"/>
      <c r="D38" s="233"/>
      <c r="E38" s="49" t="s">
        <v>16</v>
      </c>
      <c r="F38" s="50" t="s">
        <v>29</v>
      </c>
      <c r="G38" s="51" t="s">
        <v>18</v>
      </c>
      <c r="H38" s="52">
        <v>97</v>
      </c>
      <c r="I38" s="52">
        <v>100</v>
      </c>
      <c r="J38" s="53">
        <v>100</v>
      </c>
      <c r="K38" s="236"/>
      <c r="L38" s="83" t="s">
        <v>22</v>
      </c>
      <c r="M38" s="83" t="s">
        <v>41</v>
      </c>
      <c r="N38" s="237"/>
    </row>
    <row r="39" spans="1:14" ht="68.25" customHeight="1" thickBot="1" x14ac:dyDescent="0.3">
      <c r="A39" s="348"/>
      <c r="B39" s="279"/>
      <c r="C39" s="231"/>
      <c r="D39" s="234"/>
      <c r="E39" s="54" t="s">
        <v>24</v>
      </c>
      <c r="F39" s="55" t="s">
        <v>25</v>
      </c>
      <c r="G39" s="56" t="s">
        <v>26</v>
      </c>
      <c r="H39" s="57">
        <v>86</v>
      </c>
      <c r="I39" s="53">
        <v>71</v>
      </c>
      <c r="J39" s="58">
        <f>I39/H39*100</f>
        <v>82.558139534883722</v>
      </c>
      <c r="K39" s="59">
        <f>J39</f>
        <v>82.558139534883722</v>
      </c>
      <c r="L39" s="91" t="s">
        <v>179</v>
      </c>
      <c r="M39" s="91" t="s">
        <v>195</v>
      </c>
      <c r="N39" s="238"/>
    </row>
    <row r="40" spans="1:14" ht="59.25" customHeight="1" x14ac:dyDescent="0.25">
      <c r="A40" s="348"/>
      <c r="B40" s="279"/>
      <c r="C40" s="296" t="s">
        <v>30</v>
      </c>
      <c r="D40" s="242" t="s">
        <v>15</v>
      </c>
      <c r="E40" s="43" t="s">
        <v>16</v>
      </c>
      <c r="F40" s="44" t="s">
        <v>31</v>
      </c>
      <c r="G40" s="45" t="s">
        <v>18</v>
      </c>
      <c r="H40" s="46">
        <v>97</v>
      </c>
      <c r="I40" s="99">
        <v>100</v>
      </c>
      <c r="J40" s="142">
        <v>100</v>
      </c>
      <c r="K40" s="48">
        <v>100</v>
      </c>
      <c r="L40" s="145" t="s">
        <v>22</v>
      </c>
      <c r="M40" s="145" t="s">
        <v>41</v>
      </c>
      <c r="N40" s="298">
        <f>(K40+K41)/2</f>
        <v>91.34615384615384</v>
      </c>
    </row>
    <row r="41" spans="1:14" ht="82.5" customHeight="1" thickBot="1" x14ac:dyDescent="0.3">
      <c r="A41" s="349"/>
      <c r="B41" s="280"/>
      <c r="C41" s="297"/>
      <c r="D41" s="244"/>
      <c r="E41" s="54" t="s">
        <v>24</v>
      </c>
      <c r="F41" s="144" t="s">
        <v>25</v>
      </c>
      <c r="G41" s="56" t="s">
        <v>26</v>
      </c>
      <c r="H41" s="57">
        <f>H36+H39</f>
        <v>104</v>
      </c>
      <c r="I41" s="58">
        <f>I36+I39</f>
        <v>86</v>
      </c>
      <c r="J41" s="58">
        <f>I41/H41*100</f>
        <v>82.692307692307693</v>
      </c>
      <c r="K41" s="59">
        <f>J41</f>
        <v>82.692307692307693</v>
      </c>
      <c r="L41" s="91" t="s">
        <v>170</v>
      </c>
      <c r="M41" s="86" t="s">
        <v>20</v>
      </c>
      <c r="N41" s="304"/>
    </row>
    <row r="42" spans="1:14" ht="19.5" thickBot="1" x14ac:dyDescent="0.3">
      <c r="A42" s="103"/>
      <c r="M42" s="32" t="s">
        <v>32</v>
      </c>
      <c r="N42" s="104">
        <v>3</v>
      </c>
    </row>
    <row r="43" spans="1:14" ht="18.75" x14ac:dyDescent="0.25">
      <c r="A43" s="103"/>
      <c r="M43" s="226" t="s">
        <v>33</v>
      </c>
      <c r="N43" s="227">
        <v>24</v>
      </c>
    </row>
    <row r="44" spans="1:14" ht="78" customHeight="1" x14ac:dyDescent="0.25">
      <c r="A44" s="274" t="s">
        <v>47</v>
      </c>
      <c r="B44" s="274">
        <v>2434002163</v>
      </c>
      <c r="C44" s="320" t="s">
        <v>14</v>
      </c>
      <c r="D44" s="283" t="s">
        <v>15</v>
      </c>
      <c r="E44" s="49" t="s">
        <v>16</v>
      </c>
      <c r="F44" s="50" t="s">
        <v>17</v>
      </c>
      <c r="G44" s="51" t="s">
        <v>18</v>
      </c>
      <c r="H44" s="52">
        <v>100</v>
      </c>
      <c r="I44" s="52">
        <v>100</v>
      </c>
      <c r="J44" s="52">
        <f t="shared" ref="J44:J49" si="3">I44/H44*100</f>
        <v>100</v>
      </c>
      <c r="K44" s="344">
        <f>(J44+100)/2</f>
        <v>100</v>
      </c>
      <c r="L44" s="109" t="s">
        <v>19</v>
      </c>
      <c r="M44" s="224" t="s">
        <v>20</v>
      </c>
      <c r="N44" s="248">
        <f>(K44+K46)/2</f>
        <v>91.666666666666671</v>
      </c>
    </row>
    <row r="45" spans="1:14" ht="98.25" customHeight="1" x14ac:dyDescent="0.25">
      <c r="A45" s="254"/>
      <c r="B45" s="254"/>
      <c r="C45" s="230"/>
      <c r="D45" s="233"/>
      <c r="E45" s="49" t="s">
        <v>16</v>
      </c>
      <c r="F45" s="50" t="s">
        <v>21</v>
      </c>
      <c r="G45" s="51" t="s">
        <v>18</v>
      </c>
      <c r="H45" s="52">
        <v>97</v>
      </c>
      <c r="I45" s="52">
        <v>100</v>
      </c>
      <c r="J45" s="53">
        <v>100</v>
      </c>
      <c r="K45" s="236"/>
      <c r="L45" s="49" t="s">
        <v>22</v>
      </c>
      <c r="M45" s="52" t="s">
        <v>23</v>
      </c>
      <c r="N45" s="237"/>
    </row>
    <row r="46" spans="1:14" ht="62.25" customHeight="1" thickBot="1" x14ac:dyDescent="0.3">
      <c r="A46" s="254"/>
      <c r="B46" s="254"/>
      <c r="C46" s="231"/>
      <c r="D46" s="234"/>
      <c r="E46" s="54" t="s">
        <v>24</v>
      </c>
      <c r="F46" s="55" t="s">
        <v>25</v>
      </c>
      <c r="G46" s="56" t="s">
        <v>26</v>
      </c>
      <c r="H46" s="57">
        <v>18</v>
      </c>
      <c r="I46" s="57">
        <v>15</v>
      </c>
      <c r="J46" s="58">
        <f>I46/H46*100</f>
        <v>83.333333333333343</v>
      </c>
      <c r="K46" s="59">
        <f>J46</f>
        <v>83.333333333333343</v>
      </c>
      <c r="L46" s="54" t="s">
        <v>45</v>
      </c>
      <c r="M46" s="60" t="s">
        <v>206</v>
      </c>
      <c r="N46" s="238"/>
    </row>
    <row r="47" spans="1:14" ht="75.75" customHeight="1" x14ac:dyDescent="0.25">
      <c r="A47" s="254"/>
      <c r="B47" s="254"/>
      <c r="C47" s="229" t="s">
        <v>27</v>
      </c>
      <c r="D47" s="232" t="s">
        <v>15</v>
      </c>
      <c r="E47" s="43" t="s">
        <v>16</v>
      </c>
      <c r="F47" s="44" t="s">
        <v>28</v>
      </c>
      <c r="G47" s="45" t="s">
        <v>18</v>
      </c>
      <c r="H47" s="46">
        <v>100</v>
      </c>
      <c r="I47" s="46">
        <v>100</v>
      </c>
      <c r="J47" s="46">
        <f t="shared" si="3"/>
        <v>100</v>
      </c>
      <c r="K47" s="235">
        <f>(J47+100)/2</f>
        <v>100</v>
      </c>
      <c r="L47" s="47" t="s">
        <v>19</v>
      </c>
      <c r="M47" s="48" t="s">
        <v>20</v>
      </c>
      <c r="N47" s="266">
        <f>(K47+K49)/2</f>
        <v>91.780821917808225</v>
      </c>
    </row>
    <row r="48" spans="1:14" ht="89.25" customHeight="1" x14ac:dyDescent="0.25">
      <c r="A48" s="254"/>
      <c r="B48" s="254"/>
      <c r="C48" s="230"/>
      <c r="D48" s="233"/>
      <c r="E48" s="49" t="s">
        <v>16</v>
      </c>
      <c r="F48" s="50" t="s">
        <v>29</v>
      </c>
      <c r="G48" s="51" t="s">
        <v>18</v>
      </c>
      <c r="H48" s="52">
        <v>97</v>
      </c>
      <c r="I48" s="52">
        <v>100</v>
      </c>
      <c r="J48" s="53">
        <v>100</v>
      </c>
      <c r="K48" s="236"/>
      <c r="L48" s="49" t="s">
        <v>22</v>
      </c>
      <c r="M48" s="52" t="s">
        <v>23</v>
      </c>
      <c r="N48" s="237"/>
    </row>
    <row r="49" spans="1:14" ht="69.75" customHeight="1" thickBot="1" x14ac:dyDescent="0.3">
      <c r="A49" s="254"/>
      <c r="B49" s="254"/>
      <c r="C49" s="231"/>
      <c r="D49" s="234"/>
      <c r="E49" s="54" t="s">
        <v>24</v>
      </c>
      <c r="F49" s="55" t="s">
        <v>25</v>
      </c>
      <c r="G49" s="56" t="s">
        <v>26</v>
      </c>
      <c r="H49" s="57">
        <v>73</v>
      </c>
      <c r="I49" s="57">
        <v>61</v>
      </c>
      <c r="J49" s="53">
        <f t="shared" si="3"/>
        <v>83.561643835616437</v>
      </c>
      <c r="K49" s="59">
        <f>J49</f>
        <v>83.561643835616437</v>
      </c>
      <c r="L49" s="54" t="s">
        <v>45</v>
      </c>
      <c r="M49" s="60" t="s">
        <v>206</v>
      </c>
      <c r="N49" s="238"/>
    </row>
    <row r="50" spans="1:14" ht="74.25" customHeight="1" x14ac:dyDescent="0.25">
      <c r="A50" s="254"/>
      <c r="B50" s="254"/>
      <c r="C50" s="345" t="s">
        <v>30</v>
      </c>
      <c r="D50" s="340" t="s">
        <v>15</v>
      </c>
      <c r="E50" s="61" t="s">
        <v>16</v>
      </c>
      <c r="F50" s="62" t="s">
        <v>31</v>
      </c>
      <c r="G50" s="63" t="s">
        <v>18</v>
      </c>
      <c r="H50" s="64">
        <v>97</v>
      </c>
      <c r="I50" s="64">
        <v>100</v>
      </c>
      <c r="J50" s="65">
        <v>100</v>
      </c>
      <c r="K50" s="66">
        <v>100</v>
      </c>
      <c r="L50" s="61" t="s">
        <v>22</v>
      </c>
      <c r="M50" s="64" t="s">
        <v>23</v>
      </c>
      <c r="N50" s="342">
        <f>(K50+K51)/2</f>
        <v>91.758241758241752</v>
      </c>
    </row>
    <row r="51" spans="1:14" ht="69.75" customHeight="1" thickBot="1" x14ac:dyDescent="0.3">
      <c r="A51" s="255"/>
      <c r="B51" s="255"/>
      <c r="C51" s="346"/>
      <c r="D51" s="341"/>
      <c r="E51" s="67" t="s">
        <v>24</v>
      </c>
      <c r="F51" s="68" t="s">
        <v>25</v>
      </c>
      <c r="G51" s="69" t="s">
        <v>26</v>
      </c>
      <c r="H51" s="70">
        <f>H49+H46</f>
        <v>91</v>
      </c>
      <c r="I51" s="70">
        <f>I46+I49</f>
        <v>76</v>
      </c>
      <c r="J51" s="71">
        <f>I51/H51*100</f>
        <v>83.516483516483518</v>
      </c>
      <c r="K51" s="72">
        <f>J51</f>
        <v>83.516483516483518</v>
      </c>
      <c r="L51" s="67" t="s">
        <v>45</v>
      </c>
      <c r="M51" s="70" t="s">
        <v>46</v>
      </c>
      <c r="N51" s="343"/>
    </row>
    <row r="52" spans="1:14" ht="19.5" thickBot="1" x14ac:dyDescent="0.3">
      <c r="A52" s="103"/>
      <c r="M52" s="32" t="s">
        <v>32</v>
      </c>
      <c r="N52" s="104">
        <v>4</v>
      </c>
    </row>
    <row r="53" spans="1:14" ht="19.5" thickBot="1" x14ac:dyDescent="0.3">
      <c r="A53" s="103"/>
      <c r="M53" s="32" t="s">
        <v>33</v>
      </c>
      <c r="N53" s="104">
        <v>24</v>
      </c>
    </row>
    <row r="54" spans="1:14" ht="58.5" customHeight="1" x14ac:dyDescent="0.25">
      <c r="A54" s="273" t="s">
        <v>48</v>
      </c>
      <c r="B54" s="258">
        <v>2434500271</v>
      </c>
      <c r="C54" s="259" t="s">
        <v>49</v>
      </c>
      <c r="D54" s="242" t="s">
        <v>15</v>
      </c>
      <c r="E54" s="43" t="s">
        <v>16</v>
      </c>
      <c r="F54" s="44" t="s">
        <v>50</v>
      </c>
      <c r="G54" s="45" t="s">
        <v>18</v>
      </c>
      <c r="H54" s="46">
        <v>100</v>
      </c>
      <c r="I54" s="46">
        <v>100</v>
      </c>
      <c r="J54" s="46">
        <f>I54/H54*100</f>
        <v>100</v>
      </c>
      <c r="K54" s="321">
        <f>(J54+100)/2</f>
        <v>100</v>
      </c>
      <c r="L54" s="47" t="s">
        <v>19</v>
      </c>
      <c r="M54" s="78" t="s">
        <v>51</v>
      </c>
      <c r="N54" s="237">
        <f>(K54+K56)/2</f>
        <v>98.104265402843595</v>
      </c>
    </row>
    <row r="55" spans="1:14" ht="105" customHeight="1" x14ac:dyDescent="0.25">
      <c r="A55" s="253"/>
      <c r="B55" s="254"/>
      <c r="C55" s="260"/>
      <c r="D55" s="243"/>
      <c r="E55" s="49" t="s">
        <v>16</v>
      </c>
      <c r="F55" s="50" t="s">
        <v>52</v>
      </c>
      <c r="G55" s="51" t="s">
        <v>18</v>
      </c>
      <c r="H55" s="52">
        <v>97</v>
      </c>
      <c r="I55" s="52">
        <v>100</v>
      </c>
      <c r="J55" s="53">
        <v>100</v>
      </c>
      <c r="K55" s="322"/>
      <c r="L55" s="49" t="s">
        <v>22</v>
      </c>
      <c r="M55" s="83" t="s">
        <v>42</v>
      </c>
      <c r="N55" s="237"/>
    </row>
    <row r="56" spans="1:14" ht="72.75" customHeight="1" thickBot="1" x14ac:dyDescent="0.3">
      <c r="A56" s="253"/>
      <c r="B56" s="254"/>
      <c r="C56" s="320"/>
      <c r="D56" s="283"/>
      <c r="E56" s="84" t="s">
        <v>24</v>
      </c>
      <c r="F56" s="85" t="s">
        <v>25</v>
      </c>
      <c r="G56" s="86" t="s">
        <v>26</v>
      </c>
      <c r="H56" s="87">
        <v>211</v>
      </c>
      <c r="I56" s="153">
        <v>203</v>
      </c>
      <c r="J56" s="88">
        <f>I56/H56*100</f>
        <v>96.208530805687204</v>
      </c>
      <c r="K56" s="105">
        <f>J56</f>
        <v>96.208530805687204</v>
      </c>
      <c r="L56" s="84" t="s">
        <v>180</v>
      </c>
      <c r="M56" s="106" t="s">
        <v>207</v>
      </c>
      <c r="N56" s="237"/>
    </row>
    <row r="57" spans="1:14" ht="63" customHeight="1" x14ac:dyDescent="0.25">
      <c r="A57" s="253"/>
      <c r="B57" s="254"/>
      <c r="C57" s="259" t="s">
        <v>53</v>
      </c>
      <c r="D57" s="242" t="s">
        <v>15</v>
      </c>
      <c r="E57" s="43" t="s">
        <v>16</v>
      </c>
      <c r="F57" s="44" t="s">
        <v>54</v>
      </c>
      <c r="G57" s="107" t="s">
        <v>18</v>
      </c>
      <c r="H57" s="46">
        <v>100</v>
      </c>
      <c r="I57" s="108">
        <v>100</v>
      </c>
      <c r="J57" s="46">
        <f>I57/H57*100</f>
        <v>100</v>
      </c>
      <c r="K57" s="321">
        <f>(J57+100)/2</f>
        <v>100</v>
      </c>
      <c r="L57" s="47" t="s">
        <v>19</v>
      </c>
      <c r="M57" s="46" t="s">
        <v>51</v>
      </c>
      <c r="N57" s="266">
        <f>(K57+K59)/2</f>
        <v>98.357664233576642</v>
      </c>
    </row>
    <row r="58" spans="1:14" ht="102.75" customHeight="1" x14ac:dyDescent="0.25">
      <c r="A58" s="253"/>
      <c r="B58" s="254"/>
      <c r="C58" s="260"/>
      <c r="D58" s="243"/>
      <c r="E58" s="49" t="s">
        <v>16</v>
      </c>
      <c r="F58" s="50" t="s">
        <v>55</v>
      </c>
      <c r="G58" s="51" t="s">
        <v>18</v>
      </c>
      <c r="H58" s="99">
        <v>97</v>
      </c>
      <c r="I58" s="52">
        <v>100</v>
      </c>
      <c r="J58" s="53">
        <v>100</v>
      </c>
      <c r="K58" s="322"/>
      <c r="L58" s="49" t="s">
        <v>22</v>
      </c>
      <c r="M58" s="109" t="s">
        <v>42</v>
      </c>
      <c r="N58" s="237"/>
    </row>
    <row r="59" spans="1:14" ht="72.75" customHeight="1" thickBot="1" x14ac:dyDescent="0.3">
      <c r="A59" s="253"/>
      <c r="B59" s="254"/>
      <c r="C59" s="261"/>
      <c r="D59" s="244"/>
      <c r="E59" s="54" t="s">
        <v>24</v>
      </c>
      <c r="F59" s="55" t="s">
        <v>25</v>
      </c>
      <c r="G59" s="56" t="s">
        <v>26</v>
      </c>
      <c r="H59" s="57">
        <v>274</v>
      </c>
      <c r="I59" s="137">
        <v>265</v>
      </c>
      <c r="J59" s="58">
        <f>(I59/H59)*100</f>
        <v>96.715328467153284</v>
      </c>
      <c r="K59" s="111">
        <f>J59</f>
        <v>96.715328467153284</v>
      </c>
      <c r="L59" s="54" t="s">
        <v>180</v>
      </c>
      <c r="M59" s="106" t="s">
        <v>207</v>
      </c>
      <c r="N59" s="238"/>
    </row>
    <row r="60" spans="1:14" ht="57" customHeight="1" x14ac:dyDescent="0.25">
      <c r="A60" s="253"/>
      <c r="B60" s="254"/>
      <c r="C60" s="259" t="s">
        <v>56</v>
      </c>
      <c r="D60" s="242" t="s">
        <v>15</v>
      </c>
      <c r="E60" s="43" t="s">
        <v>16</v>
      </c>
      <c r="F60" s="44" t="s">
        <v>57</v>
      </c>
      <c r="G60" s="45" t="s">
        <v>18</v>
      </c>
      <c r="H60" s="46">
        <v>100</v>
      </c>
      <c r="I60" s="46">
        <v>100</v>
      </c>
      <c r="J60" s="46">
        <f>I60/H60*100</f>
        <v>100</v>
      </c>
      <c r="K60" s="321">
        <f>(J60+100)/2</f>
        <v>100</v>
      </c>
      <c r="L60" s="47" t="s">
        <v>19</v>
      </c>
      <c r="M60" s="46" t="s">
        <v>51</v>
      </c>
      <c r="N60" s="266">
        <f>(K60+K62)/2</f>
        <v>96.25</v>
      </c>
    </row>
    <row r="61" spans="1:14" ht="80.25" customHeight="1" x14ac:dyDescent="0.25">
      <c r="A61" s="253"/>
      <c r="B61" s="254"/>
      <c r="C61" s="260"/>
      <c r="D61" s="243"/>
      <c r="E61" s="49" t="s">
        <v>16</v>
      </c>
      <c r="F61" s="50" t="s">
        <v>58</v>
      </c>
      <c r="G61" s="51" t="s">
        <v>18</v>
      </c>
      <c r="H61" s="52">
        <v>97</v>
      </c>
      <c r="I61" s="52">
        <v>100</v>
      </c>
      <c r="J61" s="53">
        <v>100</v>
      </c>
      <c r="K61" s="322"/>
      <c r="L61" s="49" t="s">
        <v>22</v>
      </c>
      <c r="M61" s="49" t="s">
        <v>42</v>
      </c>
      <c r="N61" s="237"/>
    </row>
    <row r="62" spans="1:14" ht="81" customHeight="1" thickBot="1" x14ac:dyDescent="0.3">
      <c r="A62" s="253"/>
      <c r="B62" s="254"/>
      <c r="C62" s="320"/>
      <c r="D62" s="283"/>
      <c r="E62" s="84" t="s">
        <v>24</v>
      </c>
      <c r="F62" s="85" t="s">
        <v>25</v>
      </c>
      <c r="G62" s="86" t="s">
        <v>26</v>
      </c>
      <c r="H62" s="87">
        <v>60</v>
      </c>
      <c r="I62" s="153">
        <v>55.5</v>
      </c>
      <c r="J62" s="58">
        <f>I62/H62*100</f>
        <v>92.5</v>
      </c>
      <c r="K62" s="105">
        <f>J62</f>
        <v>92.5</v>
      </c>
      <c r="L62" s="84" t="s">
        <v>181</v>
      </c>
      <c r="M62" s="84" t="s">
        <v>208</v>
      </c>
      <c r="N62" s="237"/>
    </row>
    <row r="63" spans="1:14" ht="51.75" customHeight="1" x14ac:dyDescent="0.25">
      <c r="A63" s="253"/>
      <c r="B63" s="254"/>
      <c r="C63" s="229" t="s">
        <v>59</v>
      </c>
      <c r="D63" s="232" t="s">
        <v>15</v>
      </c>
      <c r="E63" s="43" t="s">
        <v>16</v>
      </c>
      <c r="F63" s="44" t="s">
        <v>50</v>
      </c>
      <c r="G63" s="45" t="s">
        <v>18</v>
      </c>
      <c r="H63" s="46">
        <v>100</v>
      </c>
      <c r="I63" s="46">
        <v>100</v>
      </c>
      <c r="J63" s="77">
        <f t="shared" ref="J63:J71" si="4">I63/H63*100</f>
        <v>100</v>
      </c>
      <c r="K63" s="338">
        <f>(J63+100)/2</f>
        <v>100</v>
      </c>
      <c r="L63" s="47" t="s">
        <v>19</v>
      </c>
      <c r="M63" s="46" t="s">
        <v>51</v>
      </c>
      <c r="N63" s="266">
        <f>(K63+K65)/2</f>
        <v>100</v>
      </c>
    </row>
    <row r="64" spans="1:14" ht="77.25" customHeight="1" x14ac:dyDescent="0.25">
      <c r="A64" s="253"/>
      <c r="B64" s="254"/>
      <c r="C64" s="230"/>
      <c r="D64" s="233"/>
      <c r="E64" s="49" t="s">
        <v>16</v>
      </c>
      <c r="F64" s="50" t="s">
        <v>60</v>
      </c>
      <c r="G64" s="51" t="s">
        <v>18</v>
      </c>
      <c r="H64" s="52">
        <v>97</v>
      </c>
      <c r="I64" s="52">
        <v>100</v>
      </c>
      <c r="J64" s="53">
        <v>100</v>
      </c>
      <c r="K64" s="339"/>
      <c r="L64" s="49" t="s">
        <v>22</v>
      </c>
      <c r="M64" s="109" t="s">
        <v>42</v>
      </c>
      <c r="N64" s="237"/>
    </row>
    <row r="65" spans="1:14" ht="61.5" customHeight="1" thickBot="1" x14ac:dyDescent="0.3">
      <c r="A65" s="253"/>
      <c r="B65" s="254"/>
      <c r="C65" s="231"/>
      <c r="D65" s="234"/>
      <c r="E65" s="54" t="s">
        <v>24</v>
      </c>
      <c r="F65" s="55" t="s">
        <v>25</v>
      </c>
      <c r="G65" s="56" t="s">
        <v>26</v>
      </c>
      <c r="H65" s="57">
        <v>1</v>
      </c>
      <c r="I65" s="110">
        <f>(2+2+0+0)/4</f>
        <v>1</v>
      </c>
      <c r="J65" s="58">
        <f t="shared" si="4"/>
        <v>100</v>
      </c>
      <c r="K65" s="111">
        <f>(I65/H65)*100</f>
        <v>100</v>
      </c>
      <c r="L65" s="60" t="s">
        <v>19</v>
      </c>
      <c r="M65" s="54" t="s">
        <v>209</v>
      </c>
      <c r="N65" s="238"/>
    </row>
    <row r="66" spans="1:14" ht="21" customHeight="1" thickBot="1" x14ac:dyDescent="0.3">
      <c r="A66" s="253"/>
      <c r="B66" s="254"/>
      <c r="C66" s="113"/>
      <c r="D66" s="114"/>
      <c r="E66" s="115"/>
      <c r="F66" s="116"/>
      <c r="G66" s="117"/>
      <c r="H66" s="118"/>
      <c r="I66" s="119"/>
      <c r="J66" s="120"/>
      <c r="K66" s="121"/>
      <c r="L66" s="122"/>
      <c r="M66" s="32" t="s">
        <v>32</v>
      </c>
      <c r="N66" s="104">
        <v>5</v>
      </c>
    </row>
    <row r="67" spans="1:14" ht="20.25" customHeight="1" thickBot="1" x14ac:dyDescent="0.3">
      <c r="A67" s="253"/>
      <c r="B67" s="254"/>
      <c r="C67" s="113"/>
      <c r="D67" s="114"/>
      <c r="E67" s="115"/>
      <c r="F67" s="116"/>
      <c r="G67" s="117"/>
      <c r="H67" s="118"/>
      <c r="I67" s="119"/>
      <c r="J67" s="120"/>
      <c r="K67" s="121"/>
      <c r="L67" s="122"/>
      <c r="M67" s="32" t="s">
        <v>33</v>
      </c>
      <c r="N67" s="104">
        <v>24</v>
      </c>
    </row>
    <row r="68" spans="1:14" ht="46.5" customHeight="1" x14ac:dyDescent="0.25">
      <c r="A68" s="253"/>
      <c r="B68" s="254"/>
      <c r="C68" s="330" t="s">
        <v>61</v>
      </c>
      <c r="D68" s="333" t="s">
        <v>15</v>
      </c>
      <c r="E68" s="123" t="s">
        <v>16</v>
      </c>
      <c r="F68" s="124" t="s">
        <v>54</v>
      </c>
      <c r="G68" s="125" t="s">
        <v>18</v>
      </c>
      <c r="H68" s="126">
        <v>100</v>
      </c>
      <c r="I68" s="126">
        <v>100</v>
      </c>
      <c r="J68" s="127">
        <f t="shared" si="4"/>
        <v>100</v>
      </c>
      <c r="K68" s="336">
        <f>(J68+100)/2</f>
        <v>100</v>
      </c>
      <c r="L68" s="128" t="s">
        <v>19</v>
      </c>
      <c r="M68" s="126" t="s">
        <v>51</v>
      </c>
      <c r="N68" s="281">
        <f>(K68+K70)/2</f>
        <v>100</v>
      </c>
    </row>
    <row r="69" spans="1:14" ht="101.25" customHeight="1" x14ac:dyDescent="0.25">
      <c r="A69" s="253"/>
      <c r="B69" s="254"/>
      <c r="C69" s="331"/>
      <c r="D69" s="334"/>
      <c r="E69" s="129" t="s">
        <v>16</v>
      </c>
      <c r="F69" s="130" t="s">
        <v>62</v>
      </c>
      <c r="G69" s="131" t="s">
        <v>18</v>
      </c>
      <c r="H69" s="132">
        <v>97</v>
      </c>
      <c r="I69" s="132">
        <v>100</v>
      </c>
      <c r="J69" s="133">
        <v>100</v>
      </c>
      <c r="K69" s="337"/>
      <c r="L69" s="129" t="s">
        <v>22</v>
      </c>
      <c r="M69" s="134" t="s">
        <v>42</v>
      </c>
      <c r="N69" s="282"/>
    </row>
    <row r="70" spans="1:14" ht="67.5" customHeight="1" thickBot="1" x14ac:dyDescent="0.3">
      <c r="A70" s="253"/>
      <c r="B70" s="255"/>
      <c r="C70" s="332"/>
      <c r="D70" s="335"/>
      <c r="E70" s="112" t="s">
        <v>24</v>
      </c>
      <c r="F70" s="135" t="s">
        <v>25</v>
      </c>
      <c r="G70" s="136" t="s">
        <v>26</v>
      </c>
      <c r="H70" s="137">
        <v>4</v>
      </c>
      <c r="I70" s="139">
        <f>(4+4+4+3)/4</f>
        <v>3.75</v>
      </c>
      <c r="J70" s="139">
        <v>100</v>
      </c>
      <c r="K70" s="111">
        <v>100</v>
      </c>
      <c r="L70" s="60" t="s">
        <v>19</v>
      </c>
      <c r="M70" s="84" t="s">
        <v>209</v>
      </c>
      <c r="N70" s="282"/>
    </row>
    <row r="71" spans="1:14" ht="72" customHeight="1" x14ac:dyDescent="0.25">
      <c r="A71" s="253"/>
      <c r="B71" s="256"/>
      <c r="C71" s="259" t="s">
        <v>63</v>
      </c>
      <c r="D71" s="242" t="s">
        <v>15</v>
      </c>
      <c r="E71" s="43" t="s">
        <v>16</v>
      </c>
      <c r="F71" s="44" t="s">
        <v>64</v>
      </c>
      <c r="G71" s="45" t="s">
        <v>18</v>
      </c>
      <c r="H71" s="46">
        <v>100</v>
      </c>
      <c r="I71" s="46">
        <v>100</v>
      </c>
      <c r="J71" s="46">
        <f t="shared" si="4"/>
        <v>100</v>
      </c>
      <c r="K71" s="321">
        <f>(J71+100)/2</f>
        <v>100</v>
      </c>
      <c r="L71" s="43"/>
      <c r="M71" s="99" t="s">
        <v>51</v>
      </c>
      <c r="N71" s="237">
        <f>(K71+K73)/2</f>
        <v>105</v>
      </c>
    </row>
    <row r="72" spans="1:14" ht="99.75" customHeight="1" thickBot="1" x14ac:dyDescent="0.3">
      <c r="A72" s="253"/>
      <c r="B72" s="257"/>
      <c r="C72" s="260"/>
      <c r="D72" s="243"/>
      <c r="E72" s="49" t="s">
        <v>16</v>
      </c>
      <c r="F72" s="50" t="s">
        <v>52</v>
      </c>
      <c r="G72" s="86" t="s">
        <v>18</v>
      </c>
      <c r="H72" s="52">
        <v>97</v>
      </c>
      <c r="I72" s="52">
        <v>100</v>
      </c>
      <c r="J72" s="53">
        <v>100</v>
      </c>
      <c r="K72" s="322"/>
      <c r="L72" s="49" t="s">
        <v>22</v>
      </c>
      <c r="M72" s="109" t="s">
        <v>42</v>
      </c>
      <c r="N72" s="237"/>
    </row>
    <row r="73" spans="1:14" ht="70.5" customHeight="1" thickBot="1" x14ac:dyDescent="0.3">
      <c r="A73" s="253"/>
      <c r="B73" s="257"/>
      <c r="C73" s="261"/>
      <c r="D73" s="244"/>
      <c r="E73" s="54" t="s">
        <v>24</v>
      </c>
      <c r="F73" s="140" t="s">
        <v>25</v>
      </c>
      <c r="G73" s="94" t="s">
        <v>26</v>
      </c>
      <c r="H73" s="141">
        <v>20</v>
      </c>
      <c r="I73" s="137">
        <v>22</v>
      </c>
      <c r="J73" s="58">
        <f>(I73/H73)*100</f>
        <v>110.00000000000001</v>
      </c>
      <c r="K73" s="111">
        <f>J73</f>
        <v>110.00000000000001</v>
      </c>
      <c r="L73" s="60" t="s">
        <v>19</v>
      </c>
      <c r="M73" s="54" t="s">
        <v>210</v>
      </c>
      <c r="N73" s="238"/>
    </row>
    <row r="74" spans="1:14" ht="57" customHeight="1" x14ac:dyDescent="0.25">
      <c r="A74" s="253"/>
      <c r="B74" s="257"/>
      <c r="C74" s="312" t="s">
        <v>65</v>
      </c>
      <c r="D74" s="313" t="s">
        <v>15</v>
      </c>
      <c r="E74" s="97" t="s">
        <v>16</v>
      </c>
      <c r="F74" s="98" t="s">
        <v>54</v>
      </c>
      <c r="G74" s="78" t="s">
        <v>18</v>
      </c>
      <c r="H74" s="99">
        <v>100</v>
      </c>
      <c r="I74" s="99">
        <v>100</v>
      </c>
      <c r="J74" s="99">
        <f>I74/H74*100</f>
        <v>100</v>
      </c>
      <c r="K74" s="329">
        <f>(J74+100)/2</f>
        <v>100</v>
      </c>
      <c r="L74" s="100" t="s">
        <v>19</v>
      </c>
      <c r="M74" s="99" t="s">
        <v>51</v>
      </c>
      <c r="N74" s="237">
        <f>(K74+K76)/2</f>
        <v>94.444444444444443</v>
      </c>
    </row>
    <row r="75" spans="1:14" ht="105" customHeight="1" x14ac:dyDescent="0.25">
      <c r="A75" s="253"/>
      <c r="B75" s="257"/>
      <c r="C75" s="260"/>
      <c r="D75" s="243"/>
      <c r="E75" s="49" t="s">
        <v>16</v>
      </c>
      <c r="F75" s="50" t="s">
        <v>55</v>
      </c>
      <c r="G75" s="51" t="s">
        <v>18</v>
      </c>
      <c r="H75" s="52">
        <v>97</v>
      </c>
      <c r="I75" s="52">
        <v>100</v>
      </c>
      <c r="J75" s="53">
        <v>100</v>
      </c>
      <c r="K75" s="322"/>
      <c r="L75" s="49" t="s">
        <v>22</v>
      </c>
      <c r="M75" s="109" t="s">
        <v>42</v>
      </c>
      <c r="N75" s="237"/>
    </row>
    <row r="76" spans="1:14" ht="72" customHeight="1" thickBot="1" x14ac:dyDescent="0.3">
      <c r="A76" s="253"/>
      <c r="B76" s="257"/>
      <c r="C76" s="261"/>
      <c r="D76" s="244"/>
      <c r="E76" s="54" t="s">
        <v>24</v>
      </c>
      <c r="F76" s="55" t="s">
        <v>25</v>
      </c>
      <c r="G76" s="56" t="s">
        <v>26</v>
      </c>
      <c r="H76" s="57">
        <v>9</v>
      </c>
      <c r="I76" s="139">
        <v>8</v>
      </c>
      <c r="J76" s="58">
        <f>(I76/H76)*100</f>
        <v>88.888888888888886</v>
      </c>
      <c r="K76" s="111">
        <f>J76</f>
        <v>88.888888888888886</v>
      </c>
      <c r="L76" s="54" t="s">
        <v>182</v>
      </c>
      <c r="M76" s="54" t="s">
        <v>208</v>
      </c>
      <c r="N76" s="238"/>
    </row>
    <row r="77" spans="1:14" ht="62.25" customHeight="1" x14ac:dyDescent="0.25">
      <c r="A77" s="253"/>
      <c r="B77" s="257"/>
      <c r="C77" s="229" t="s">
        <v>66</v>
      </c>
      <c r="D77" s="232" t="s">
        <v>15</v>
      </c>
      <c r="E77" s="97" t="s">
        <v>16</v>
      </c>
      <c r="F77" s="98" t="s">
        <v>67</v>
      </c>
      <c r="G77" s="78" t="s">
        <v>18</v>
      </c>
      <c r="H77" s="99">
        <v>100</v>
      </c>
      <c r="I77" s="99">
        <v>100</v>
      </c>
      <c r="J77" s="99">
        <f>I77/H77*100</f>
        <v>100</v>
      </c>
      <c r="K77" s="329">
        <f>(J77+100)/2</f>
        <v>100</v>
      </c>
      <c r="L77" s="100" t="s">
        <v>19</v>
      </c>
      <c r="M77" s="99" t="s">
        <v>51</v>
      </c>
      <c r="N77" s="237">
        <f>(K77+K79)/2</f>
        <v>100</v>
      </c>
    </row>
    <row r="78" spans="1:14" ht="97.5" customHeight="1" x14ac:dyDescent="0.25">
      <c r="A78" s="253"/>
      <c r="B78" s="257"/>
      <c r="C78" s="230"/>
      <c r="D78" s="233"/>
      <c r="E78" s="49" t="s">
        <v>16</v>
      </c>
      <c r="F78" s="50" t="s">
        <v>58</v>
      </c>
      <c r="G78" s="51" t="s">
        <v>18</v>
      </c>
      <c r="H78" s="52">
        <v>97</v>
      </c>
      <c r="I78" s="52">
        <v>100</v>
      </c>
      <c r="J78" s="53">
        <v>100</v>
      </c>
      <c r="K78" s="322"/>
      <c r="L78" s="49" t="s">
        <v>22</v>
      </c>
      <c r="M78" s="109" t="s">
        <v>42</v>
      </c>
      <c r="N78" s="237"/>
    </row>
    <row r="79" spans="1:14" ht="68.25" customHeight="1" thickBot="1" x14ac:dyDescent="0.3">
      <c r="A79" s="253"/>
      <c r="B79" s="257"/>
      <c r="C79" s="231"/>
      <c r="D79" s="234"/>
      <c r="E79" s="54" t="s">
        <v>24</v>
      </c>
      <c r="F79" s="55" t="s">
        <v>25</v>
      </c>
      <c r="G79" s="56" t="s">
        <v>26</v>
      </c>
      <c r="H79" s="57">
        <v>1</v>
      </c>
      <c r="I79" s="137">
        <v>1</v>
      </c>
      <c r="J79" s="58">
        <v>100</v>
      </c>
      <c r="K79" s="111">
        <v>100</v>
      </c>
      <c r="L79" s="54" t="s">
        <v>68</v>
      </c>
      <c r="M79" s="54" t="s">
        <v>69</v>
      </c>
      <c r="N79" s="238"/>
    </row>
    <row r="80" spans="1:14" ht="21" customHeight="1" thickBot="1" x14ac:dyDescent="0.3">
      <c r="A80" s="253"/>
      <c r="B80" s="257"/>
      <c r="C80" s="113"/>
      <c r="D80" s="114"/>
      <c r="E80" s="115"/>
      <c r="F80" s="116"/>
      <c r="G80" s="117"/>
      <c r="H80" s="118"/>
      <c r="I80" s="119"/>
      <c r="J80" s="120"/>
      <c r="K80" s="121"/>
      <c r="L80" s="122"/>
      <c r="M80" s="32" t="s">
        <v>32</v>
      </c>
      <c r="N80" s="104">
        <v>6</v>
      </c>
    </row>
    <row r="81" spans="1:14" ht="20.25" customHeight="1" thickBot="1" x14ac:dyDescent="0.3">
      <c r="A81" s="253"/>
      <c r="B81" s="257"/>
      <c r="C81" s="113"/>
      <c r="D81" s="114"/>
      <c r="E81" s="115"/>
      <c r="F81" s="116"/>
      <c r="G81" s="117"/>
      <c r="H81" s="118"/>
      <c r="I81" s="119"/>
      <c r="J81" s="120"/>
      <c r="K81" s="121"/>
      <c r="L81" s="122"/>
      <c r="M81" s="32" t="s">
        <v>33</v>
      </c>
      <c r="N81" s="104">
        <v>24</v>
      </c>
    </row>
    <row r="82" spans="1:14" ht="66.75" customHeight="1" x14ac:dyDescent="0.25">
      <c r="A82" s="253"/>
      <c r="B82" s="257"/>
      <c r="C82" s="229" t="s">
        <v>70</v>
      </c>
      <c r="D82" s="242" t="s">
        <v>15</v>
      </c>
      <c r="E82" s="43" t="s">
        <v>16</v>
      </c>
      <c r="F82" s="44" t="s">
        <v>71</v>
      </c>
      <c r="G82" s="45" t="s">
        <v>18</v>
      </c>
      <c r="H82" s="46">
        <v>97</v>
      </c>
      <c r="I82" s="46">
        <v>100</v>
      </c>
      <c r="J82" s="142">
        <v>100</v>
      </c>
      <c r="K82" s="143">
        <v>100</v>
      </c>
      <c r="L82" s="43" t="s">
        <v>22</v>
      </c>
      <c r="M82" s="46"/>
      <c r="N82" s="298">
        <f>(K82+K83)/2</f>
        <v>100</v>
      </c>
    </row>
    <row r="83" spans="1:14" ht="66" customHeight="1" thickBot="1" x14ac:dyDescent="0.3">
      <c r="A83" s="253"/>
      <c r="B83" s="257"/>
      <c r="C83" s="231"/>
      <c r="D83" s="244"/>
      <c r="E83" s="54" t="s">
        <v>24</v>
      </c>
      <c r="F83" s="55" t="s">
        <v>25</v>
      </c>
      <c r="G83" s="56" t="s">
        <v>26</v>
      </c>
      <c r="H83" s="57">
        <v>50</v>
      </c>
      <c r="I83" s="57">
        <f>(50+50+50+50)/4</f>
        <v>50</v>
      </c>
      <c r="J83" s="58">
        <f>(I83/H83)*100</f>
        <v>100</v>
      </c>
      <c r="K83" s="111">
        <v>100</v>
      </c>
      <c r="L83" s="60" t="s">
        <v>19</v>
      </c>
      <c r="M83" s="54" t="s">
        <v>210</v>
      </c>
      <c r="N83" s="299"/>
    </row>
    <row r="84" spans="1:14" ht="60.75" customHeight="1" x14ac:dyDescent="0.25">
      <c r="A84" s="253"/>
      <c r="B84" s="257"/>
      <c r="C84" s="259" t="s">
        <v>72</v>
      </c>
      <c r="D84" s="242" t="s">
        <v>15</v>
      </c>
      <c r="E84" s="43" t="s">
        <v>16</v>
      </c>
      <c r="F84" s="44" t="s">
        <v>73</v>
      </c>
      <c r="G84" s="45" t="s">
        <v>18</v>
      </c>
      <c r="H84" s="46">
        <v>90</v>
      </c>
      <c r="I84" s="77">
        <f>729/337*100</f>
        <v>216.32047477744808</v>
      </c>
      <c r="J84" s="77">
        <v>100</v>
      </c>
      <c r="K84" s="321">
        <f>(100+100)/2</f>
        <v>100</v>
      </c>
      <c r="L84" s="145" t="s">
        <v>183</v>
      </c>
      <c r="M84" s="43" t="s">
        <v>211</v>
      </c>
      <c r="N84" s="266">
        <f>(K84+K86)/2</f>
        <v>95.440287226001516</v>
      </c>
    </row>
    <row r="85" spans="1:14" ht="60.75" customHeight="1" x14ac:dyDescent="0.25">
      <c r="A85" s="253"/>
      <c r="B85" s="257"/>
      <c r="C85" s="260"/>
      <c r="D85" s="243"/>
      <c r="E85" s="49" t="s">
        <v>16</v>
      </c>
      <c r="F85" s="50" t="s">
        <v>74</v>
      </c>
      <c r="G85" s="51" t="s">
        <v>18</v>
      </c>
      <c r="H85" s="52">
        <v>97</v>
      </c>
      <c r="I85" s="52">
        <v>100</v>
      </c>
      <c r="J85" s="53">
        <v>100</v>
      </c>
      <c r="K85" s="322"/>
      <c r="L85" s="49" t="s">
        <v>22</v>
      </c>
      <c r="M85" s="83" t="s">
        <v>42</v>
      </c>
      <c r="N85" s="237"/>
    </row>
    <row r="86" spans="1:14" ht="63.75" customHeight="1" thickBot="1" x14ac:dyDescent="0.3">
      <c r="A86" s="253"/>
      <c r="B86" s="257"/>
      <c r="C86" s="261"/>
      <c r="D86" s="244"/>
      <c r="E86" s="54" t="s">
        <v>24</v>
      </c>
      <c r="F86" s="55" t="s">
        <v>75</v>
      </c>
      <c r="G86" s="56" t="s">
        <v>76</v>
      </c>
      <c r="H86" s="57">
        <v>79380</v>
      </c>
      <c r="I86" s="58">
        <f>26141+18410+6685+20905</f>
        <v>72141</v>
      </c>
      <c r="J86" s="58">
        <f>(I86/H86)*100</f>
        <v>90.880574452003032</v>
      </c>
      <c r="K86" s="111">
        <f>J86</f>
        <v>90.880574452003032</v>
      </c>
      <c r="L86" s="91" t="s">
        <v>183</v>
      </c>
      <c r="M86" s="54" t="s">
        <v>212</v>
      </c>
      <c r="N86" s="238"/>
    </row>
    <row r="87" spans="1:14" ht="19.5" thickBot="1" x14ac:dyDescent="0.3">
      <c r="A87" s="103"/>
      <c r="M87" s="32" t="s">
        <v>32</v>
      </c>
      <c r="N87" s="104">
        <v>7</v>
      </c>
    </row>
    <row r="88" spans="1:14" ht="19.5" thickBot="1" x14ac:dyDescent="0.3">
      <c r="A88" s="103"/>
      <c r="M88" s="32" t="s">
        <v>33</v>
      </c>
      <c r="N88" s="104">
        <v>24</v>
      </c>
    </row>
    <row r="89" spans="1:14" s="1" customFormat="1" ht="68.25" customHeight="1" x14ac:dyDescent="0.25">
      <c r="A89" s="258" t="s">
        <v>78</v>
      </c>
      <c r="B89" s="258">
        <v>2434500289</v>
      </c>
      <c r="C89" s="259" t="s">
        <v>49</v>
      </c>
      <c r="D89" s="242" t="s">
        <v>15</v>
      </c>
      <c r="E89" s="43" t="s">
        <v>16</v>
      </c>
      <c r="F89" s="44" t="s">
        <v>79</v>
      </c>
      <c r="G89" s="45" t="s">
        <v>18</v>
      </c>
      <c r="H89" s="46">
        <v>100</v>
      </c>
      <c r="I89" s="46">
        <v>100</v>
      </c>
      <c r="J89" s="46">
        <f>I89/H89*100</f>
        <v>100</v>
      </c>
      <c r="K89" s="235">
        <f>(J89+100)/2</f>
        <v>100</v>
      </c>
      <c r="L89" s="47" t="s">
        <v>19</v>
      </c>
      <c r="M89" s="78" t="s">
        <v>51</v>
      </c>
      <c r="N89" s="237">
        <f>(K89+K91)/2</f>
        <v>102.40963855421685</v>
      </c>
    </row>
    <row r="90" spans="1:14" s="1" customFormat="1" ht="108" customHeight="1" x14ac:dyDescent="0.25">
      <c r="A90" s="254"/>
      <c r="B90" s="254"/>
      <c r="C90" s="260"/>
      <c r="D90" s="243"/>
      <c r="E90" s="49" t="s">
        <v>16</v>
      </c>
      <c r="F90" s="50" t="s">
        <v>52</v>
      </c>
      <c r="G90" s="51" t="s">
        <v>18</v>
      </c>
      <c r="H90" s="52">
        <v>97</v>
      </c>
      <c r="I90" s="52">
        <v>100</v>
      </c>
      <c r="J90" s="53">
        <v>100</v>
      </c>
      <c r="K90" s="236"/>
      <c r="L90" s="49" t="s">
        <v>22</v>
      </c>
      <c r="M90" s="83" t="s">
        <v>42</v>
      </c>
      <c r="N90" s="237"/>
    </row>
    <row r="91" spans="1:14" s="1" customFormat="1" ht="72" customHeight="1" thickBot="1" x14ac:dyDescent="0.3">
      <c r="A91" s="254"/>
      <c r="B91" s="254"/>
      <c r="C91" s="261"/>
      <c r="D91" s="244"/>
      <c r="E91" s="54" t="s">
        <v>24</v>
      </c>
      <c r="F91" s="85" t="s">
        <v>25</v>
      </c>
      <c r="G91" s="56" t="s">
        <v>26</v>
      </c>
      <c r="H91" s="57">
        <v>166</v>
      </c>
      <c r="I91" s="139">
        <v>174</v>
      </c>
      <c r="J91" s="58">
        <f>(I91/H91)*100</f>
        <v>104.81927710843372</v>
      </c>
      <c r="K91" s="59">
        <f>J91</f>
        <v>104.81927710843372</v>
      </c>
      <c r="L91" s="84" t="s">
        <v>184</v>
      </c>
      <c r="M91" s="135" t="s">
        <v>213</v>
      </c>
      <c r="N91" s="238"/>
    </row>
    <row r="92" spans="1:14" s="1" customFormat="1" ht="70.5" customHeight="1" thickBot="1" x14ac:dyDescent="0.3">
      <c r="A92" s="254"/>
      <c r="B92" s="254"/>
      <c r="C92" s="317" t="s">
        <v>53</v>
      </c>
      <c r="D92" s="323" t="s">
        <v>15</v>
      </c>
      <c r="E92" s="146" t="s">
        <v>16</v>
      </c>
      <c r="F92" s="147" t="s">
        <v>80</v>
      </c>
      <c r="G92" s="148" t="s">
        <v>18</v>
      </c>
      <c r="H92" s="126">
        <v>100</v>
      </c>
      <c r="I92" s="126">
        <v>100</v>
      </c>
      <c r="J92" s="126">
        <f>I92/H92*100</f>
        <v>100</v>
      </c>
      <c r="K92" s="326">
        <f>(J92+100)/2</f>
        <v>100</v>
      </c>
      <c r="L92" s="128" t="s">
        <v>19</v>
      </c>
      <c r="M92" s="125" t="s">
        <v>51</v>
      </c>
      <c r="N92" s="281">
        <f>(K92+K94)/2</f>
        <v>101.31578947368422</v>
      </c>
    </row>
    <row r="93" spans="1:14" s="1" customFormat="1" ht="105.75" customHeight="1" x14ac:dyDescent="0.25">
      <c r="A93" s="254"/>
      <c r="B93" s="254"/>
      <c r="C93" s="318"/>
      <c r="D93" s="324"/>
      <c r="E93" s="129" t="s">
        <v>16</v>
      </c>
      <c r="F93" s="149" t="s">
        <v>55</v>
      </c>
      <c r="G93" s="131" t="s">
        <v>18</v>
      </c>
      <c r="H93" s="132">
        <v>97</v>
      </c>
      <c r="I93" s="132">
        <v>100</v>
      </c>
      <c r="J93" s="133">
        <v>100</v>
      </c>
      <c r="K93" s="327"/>
      <c r="L93" s="129" t="s">
        <v>22</v>
      </c>
      <c r="M93" s="83" t="s">
        <v>42</v>
      </c>
      <c r="N93" s="282"/>
    </row>
    <row r="94" spans="1:14" s="1" customFormat="1" ht="70.5" customHeight="1" thickBot="1" x14ac:dyDescent="0.3">
      <c r="A94" s="254"/>
      <c r="B94" s="254"/>
      <c r="C94" s="319"/>
      <c r="D94" s="325"/>
      <c r="E94" s="112" t="s">
        <v>24</v>
      </c>
      <c r="F94" s="135" t="s">
        <v>25</v>
      </c>
      <c r="G94" s="136" t="s">
        <v>26</v>
      </c>
      <c r="H94" s="137">
        <v>190</v>
      </c>
      <c r="I94" s="139">
        <v>195</v>
      </c>
      <c r="J94" s="139">
        <f>(I94/H94)*100</f>
        <v>102.63157894736842</v>
      </c>
      <c r="K94" s="150">
        <f>J94</f>
        <v>102.63157894736842</v>
      </c>
      <c r="L94" s="106" t="s">
        <v>169</v>
      </c>
      <c r="M94" s="135" t="s">
        <v>214</v>
      </c>
      <c r="N94" s="328"/>
    </row>
    <row r="95" spans="1:14" s="1" customFormat="1" ht="63.75" customHeight="1" x14ac:dyDescent="0.25">
      <c r="A95" s="254"/>
      <c r="B95" s="254"/>
      <c r="C95" s="259" t="s">
        <v>56</v>
      </c>
      <c r="D95" s="242" t="s">
        <v>15</v>
      </c>
      <c r="E95" s="43" t="s">
        <v>16</v>
      </c>
      <c r="F95" s="44" t="s">
        <v>81</v>
      </c>
      <c r="G95" s="45" t="s">
        <v>18</v>
      </c>
      <c r="H95" s="46">
        <v>100</v>
      </c>
      <c r="I95" s="46">
        <v>100</v>
      </c>
      <c r="J95" s="46">
        <f>I95/H95*100</f>
        <v>100</v>
      </c>
      <c r="K95" s="235">
        <f>(J95+100)/2</f>
        <v>100</v>
      </c>
      <c r="L95" s="47" t="s">
        <v>19</v>
      </c>
      <c r="M95" s="45" t="s">
        <v>51</v>
      </c>
      <c r="N95" s="266">
        <f>(K95+K97)/2</f>
        <v>103.2608695652174</v>
      </c>
    </row>
    <row r="96" spans="1:14" s="1" customFormat="1" ht="80.25" customHeight="1" x14ac:dyDescent="0.25">
      <c r="A96" s="254"/>
      <c r="B96" s="254"/>
      <c r="C96" s="260"/>
      <c r="D96" s="243"/>
      <c r="E96" s="49" t="s">
        <v>16</v>
      </c>
      <c r="F96" s="50" t="s">
        <v>58</v>
      </c>
      <c r="G96" s="51" t="s">
        <v>18</v>
      </c>
      <c r="H96" s="52">
        <v>97</v>
      </c>
      <c r="I96" s="52">
        <v>100</v>
      </c>
      <c r="J96" s="53">
        <v>100</v>
      </c>
      <c r="K96" s="236"/>
      <c r="L96" s="49" t="s">
        <v>22</v>
      </c>
      <c r="M96" s="83" t="s">
        <v>82</v>
      </c>
      <c r="N96" s="237"/>
    </row>
    <row r="97" spans="1:14" s="1" customFormat="1" ht="66.75" customHeight="1" thickBot="1" x14ac:dyDescent="0.3">
      <c r="A97" s="254"/>
      <c r="B97" s="254"/>
      <c r="C97" s="320"/>
      <c r="D97" s="283"/>
      <c r="E97" s="84" t="s">
        <v>24</v>
      </c>
      <c r="F97" s="85" t="s">
        <v>25</v>
      </c>
      <c r="G97" s="86" t="s">
        <v>26</v>
      </c>
      <c r="H97" s="87">
        <v>46</v>
      </c>
      <c r="I97" s="151">
        <v>49</v>
      </c>
      <c r="J97" s="88">
        <f>(I97/H97)*100</f>
        <v>106.5217391304348</v>
      </c>
      <c r="K97" s="89">
        <f>J97</f>
        <v>106.5217391304348</v>
      </c>
      <c r="L97" s="84" t="s">
        <v>83</v>
      </c>
      <c r="M97" s="135" t="s">
        <v>215</v>
      </c>
      <c r="N97" s="237"/>
    </row>
    <row r="98" spans="1:14" s="1" customFormat="1" ht="64.5" customHeight="1" x14ac:dyDescent="0.25">
      <c r="A98" s="254"/>
      <c r="B98" s="254"/>
      <c r="C98" s="229" t="s">
        <v>59</v>
      </c>
      <c r="D98" s="232" t="s">
        <v>15</v>
      </c>
      <c r="E98" s="43" t="s">
        <v>16</v>
      </c>
      <c r="F98" s="44" t="s">
        <v>79</v>
      </c>
      <c r="G98" s="45" t="s">
        <v>18</v>
      </c>
      <c r="H98" s="46">
        <v>100</v>
      </c>
      <c r="I98" s="46">
        <v>100</v>
      </c>
      <c r="J98" s="77">
        <f t="shared" ref="J98:J106" si="5">I98/H98*100</f>
        <v>100</v>
      </c>
      <c r="K98" s="262">
        <f>(J98+100)/2</f>
        <v>100</v>
      </c>
      <c r="L98" s="47" t="s">
        <v>19</v>
      </c>
      <c r="M98" s="45" t="s">
        <v>51</v>
      </c>
      <c r="N98" s="266">
        <f>(K98+K100)/2</f>
        <v>100</v>
      </c>
    </row>
    <row r="99" spans="1:14" s="1" customFormat="1" ht="108" customHeight="1" x14ac:dyDescent="0.25">
      <c r="A99" s="254"/>
      <c r="B99" s="254"/>
      <c r="C99" s="230"/>
      <c r="D99" s="233"/>
      <c r="E99" s="49" t="s">
        <v>16</v>
      </c>
      <c r="F99" s="50" t="s">
        <v>60</v>
      </c>
      <c r="G99" s="51" t="s">
        <v>18</v>
      </c>
      <c r="H99" s="52">
        <v>97</v>
      </c>
      <c r="I99" s="52">
        <v>100</v>
      </c>
      <c r="J99" s="53">
        <v>100</v>
      </c>
      <c r="K99" s="316"/>
      <c r="L99" s="152" t="s">
        <v>22</v>
      </c>
      <c r="M99" s="83" t="s">
        <v>82</v>
      </c>
      <c r="N99" s="237"/>
    </row>
    <row r="100" spans="1:14" s="1" customFormat="1" ht="65.25" customHeight="1" thickBot="1" x14ac:dyDescent="0.3">
      <c r="A100" s="254"/>
      <c r="B100" s="255"/>
      <c r="C100" s="231"/>
      <c r="D100" s="234"/>
      <c r="E100" s="54" t="s">
        <v>24</v>
      </c>
      <c r="F100" s="55" t="s">
        <v>25</v>
      </c>
      <c r="G100" s="56" t="s">
        <v>26</v>
      </c>
      <c r="H100" s="57">
        <v>3</v>
      </c>
      <c r="I100" s="58">
        <f>(3+3+2+2)/4</f>
        <v>2.5</v>
      </c>
      <c r="J100" s="58">
        <v>100</v>
      </c>
      <c r="K100" s="59">
        <f>J100</f>
        <v>100</v>
      </c>
      <c r="L100" s="60" t="s">
        <v>19</v>
      </c>
      <c r="M100" s="135" t="s">
        <v>203</v>
      </c>
      <c r="N100" s="238"/>
    </row>
    <row r="101" spans="1:14" s="1" customFormat="1" ht="24" customHeight="1" thickBot="1" x14ac:dyDescent="0.3">
      <c r="A101" s="254"/>
      <c r="B101" s="24"/>
      <c r="C101" s="6"/>
      <c r="D101" s="4"/>
      <c r="E101" s="5"/>
      <c r="F101" s="40"/>
      <c r="G101" s="7"/>
      <c r="H101" s="8"/>
      <c r="I101" s="9"/>
      <c r="J101" s="9"/>
      <c r="K101" s="10"/>
      <c r="L101" s="41"/>
      <c r="M101" s="32" t="s">
        <v>32</v>
      </c>
      <c r="N101" s="104">
        <v>8</v>
      </c>
    </row>
    <row r="102" spans="1:14" s="1" customFormat="1" ht="25.5" customHeight="1" thickBot="1" x14ac:dyDescent="0.3">
      <c r="A102" s="254"/>
      <c r="B102" s="24"/>
      <c r="C102" s="6"/>
      <c r="D102" s="4"/>
      <c r="E102" s="5"/>
      <c r="F102" s="40"/>
      <c r="G102" s="7"/>
      <c r="H102" s="8"/>
      <c r="I102" s="9"/>
      <c r="J102" s="9"/>
      <c r="K102" s="10"/>
      <c r="L102" s="41"/>
      <c r="M102" s="32" t="s">
        <v>33</v>
      </c>
      <c r="N102" s="104">
        <v>24</v>
      </c>
    </row>
    <row r="103" spans="1:14" s="1" customFormat="1" ht="73.5" customHeight="1" x14ac:dyDescent="0.25">
      <c r="A103" s="254"/>
      <c r="B103" s="268"/>
      <c r="C103" s="229" t="s">
        <v>84</v>
      </c>
      <c r="D103" s="232" t="s">
        <v>15</v>
      </c>
      <c r="E103" s="43" t="s">
        <v>16</v>
      </c>
      <c r="F103" s="44" t="s">
        <v>79</v>
      </c>
      <c r="G103" s="45" t="s">
        <v>18</v>
      </c>
      <c r="H103" s="46">
        <v>100</v>
      </c>
      <c r="I103" s="46">
        <v>100</v>
      </c>
      <c r="J103" s="77">
        <f t="shared" ref="J103" si="6">I103/H103*100</f>
        <v>100</v>
      </c>
      <c r="K103" s="262">
        <f>(J103+100)/2</f>
        <v>100</v>
      </c>
      <c r="L103" s="47" t="s">
        <v>19</v>
      </c>
      <c r="M103" s="45" t="s">
        <v>51</v>
      </c>
      <c r="N103" s="266">
        <f>(K103+K105)/2</f>
        <v>100</v>
      </c>
    </row>
    <row r="104" spans="1:14" s="1" customFormat="1" ht="96.75" customHeight="1" x14ac:dyDescent="0.25">
      <c r="A104" s="254"/>
      <c r="B104" s="269"/>
      <c r="C104" s="230"/>
      <c r="D104" s="233"/>
      <c r="E104" s="49" t="s">
        <v>16</v>
      </c>
      <c r="F104" s="50" t="s">
        <v>60</v>
      </c>
      <c r="G104" s="51" t="s">
        <v>18</v>
      </c>
      <c r="H104" s="52">
        <v>97</v>
      </c>
      <c r="I104" s="52">
        <v>100</v>
      </c>
      <c r="J104" s="53">
        <v>100</v>
      </c>
      <c r="K104" s="316"/>
      <c r="L104" s="152" t="s">
        <v>22</v>
      </c>
      <c r="M104" s="83" t="s">
        <v>82</v>
      </c>
      <c r="N104" s="237"/>
    </row>
    <row r="105" spans="1:14" s="1" customFormat="1" ht="45.75" customHeight="1" thickBot="1" x14ac:dyDescent="0.3">
      <c r="A105" s="254"/>
      <c r="B105" s="269"/>
      <c r="C105" s="231"/>
      <c r="D105" s="234"/>
      <c r="E105" s="54" t="s">
        <v>24</v>
      </c>
      <c r="F105" s="55" t="s">
        <v>25</v>
      </c>
      <c r="G105" s="56" t="s">
        <v>26</v>
      </c>
      <c r="H105" s="57">
        <v>4</v>
      </c>
      <c r="I105" s="57">
        <v>3</v>
      </c>
      <c r="J105" s="58">
        <f>(I105/H105)*100</f>
        <v>75</v>
      </c>
      <c r="K105" s="59">
        <v>100</v>
      </c>
      <c r="L105" s="54" t="s">
        <v>85</v>
      </c>
      <c r="M105" s="135" t="s">
        <v>216</v>
      </c>
      <c r="N105" s="238"/>
    </row>
    <row r="106" spans="1:14" s="1" customFormat="1" ht="63" customHeight="1" x14ac:dyDescent="0.25">
      <c r="A106" s="254"/>
      <c r="B106" s="269"/>
      <c r="C106" s="239" t="s">
        <v>63</v>
      </c>
      <c r="D106" s="242" t="s">
        <v>15</v>
      </c>
      <c r="E106" s="43" t="s">
        <v>16</v>
      </c>
      <c r="F106" s="44" t="s">
        <v>86</v>
      </c>
      <c r="G106" s="45" t="s">
        <v>18</v>
      </c>
      <c r="H106" s="46">
        <v>100</v>
      </c>
      <c r="I106" s="46">
        <v>100</v>
      </c>
      <c r="J106" s="46">
        <f t="shared" si="5"/>
        <v>100</v>
      </c>
      <c r="K106" s="235">
        <f>(J106+100)/2</f>
        <v>100</v>
      </c>
      <c r="L106" s="47" t="s">
        <v>19</v>
      </c>
      <c r="M106" s="45" t="s">
        <v>51</v>
      </c>
      <c r="N106" s="266">
        <f>(K106+K108)/2</f>
        <v>100</v>
      </c>
    </row>
    <row r="107" spans="1:14" s="1" customFormat="1" ht="82.5" customHeight="1" x14ac:dyDescent="0.25">
      <c r="A107" s="254"/>
      <c r="B107" s="269"/>
      <c r="C107" s="240"/>
      <c r="D107" s="243"/>
      <c r="E107" s="49" t="s">
        <v>16</v>
      </c>
      <c r="F107" s="50" t="s">
        <v>55</v>
      </c>
      <c r="G107" s="51" t="s">
        <v>18</v>
      </c>
      <c r="H107" s="52">
        <v>97</v>
      </c>
      <c r="I107" s="52">
        <v>100</v>
      </c>
      <c r="J107" s="53">
        <v>100</v>
      </c>
      <c r="K107" s="236"/>
      <c r="L107" s="49" t="s">
        <v>22</v>
      </c>
      <c r="M107" s="50" t="s">
        <v>42</v>
      </c>
      <c r="N107" s="237"/>
    </row>
    <row r="108" spans="1:14" s="1" customFormat="1" ht="68.25" customHeight="1" thickBot="1" x14ac:dyDescent="0.3">
      <c r="A108" s="254"/>
      <c r="B108" s="269"/>
      <c r="C108" s="241"/>
      <c r="D108" s="244"/>
      <c r="E108" s="54" t="s">
        <v>24</v>
      </c>
      <c r="F108" s="55" t="s">
        <v>25</v>
      </c>
      <c r="G108" s="56" t="s">
        <v>26</v>
      </c>
      <c r="H108" s="57">
        <v>25</v>
      </c>
      <c r="I108" s="138">
        <v>25</v>
      </c>
      <c r="J108" s="58">
        <f>(I108/H108)*100</f>
        <v>100</v>
      </c>
      <c r="K108" s="59">
        <f>J108</f>
        <v>100</v>
      </c>
      <c r="L108" s="54" t="s">
        <v>43</v>
      </c>
      <c r="M108" s="91" t="s">
        <v>217</v>
      </c>
      <c r="N108" s="238"/>
    </row>
    <row r="109" spans="1:14" s="1" customFormat="1" ht="68.25" customHeight="1" x14ac:dyDescent="0.25">
      <c r="A109" s="254"/>
      <c r="B109" s="269"/>
      <c r="C109" s="315" t="s">
        <v>65</v>
      </c>
      <c r="D109" s="313" t="s">
        <v>15</v>
      </c>
      <c r="E109" s="97" t="s">
        <v>16</v>
      </c>
      <c r="F109" s="98" t="s">
        <v>80</v>
      </c>
      <c r="G109" s="78" t="s">
        <v>18</v>
      </c>
      <c r="H109" s="99">
        <v>100</v>
      </c>
      <c r="I109" s="99">
        <v>100</v>
      </c>
      <c r="J109" s="99">
        <f>I109/H109*100</f>
        <v>100</v>
      </c>
      <c r="K109" s="314">
        <f>(J109+100)/2</f>
        <v>100</v>
      </c>
      <c r="L109" s="100" t="s">
        <v>19</v>
      </c>
      <c r="M109" s="78" t="s">
        <v>51</v>
      </c>
      <c r="N109" s="237">
        <f>(K109+K111)/2</f>
        <v>100</v>
      </c>
    </row>
    <row r="110" spans="1:14" s="1" customFormat="1" ht="78" customHeight="1" x14ac:dyDescent="0.25">
      <c r="A110" s="254"/>
      <c r="B110" s="269"/>
      <c r="C110" s="240"/>
      <c r="D110" s="243"/>
      <c r="E110" s="49" t="s">
        <v>16</v>
      </c>
      <c r="F110" s="50" t="s">
        <v>55</v>
      </c>
      <c r="G110" s="51" t="s">
        <v>18</v>
      </c>
      <c r="H110" s="52">
        <v>97</v>
      </c>
      <c r="I110" s="52">
        <v>100</v>
      </c>
      <c r="J110" s="53">
        <v>100</v>
      </c>
      <c r="K110" s="236"/>
      <c r="L110" s="49" t="s">
        <v>22</v>
      </c>
      <c r="M110" s="83" t="s">
        <v>82</v>
      </c>
      <c r="N110" s="237"/>
    </row>
    <row r="111" spans="1:14" s="1" customFormat="1" ht="81.75" customHeight="1" thickBot="1" x14ac:dyDescent="0.3">
      <c r="A111" s="254"/>
      <c r="B111" s="269"/>
      <c r="C111" s="241"/>
      <c r="D111" s="244"/>
      <c r="E111" s="54" t="s">
        <v>24</v>
      </c>
      <c r="F111" s="55" t="s">
        <v>25</v>
      </c>
      <c r="G111" s="56" t="s">
        <v>26</v>
      </c>
      <c r="H111" s="57">
        <v>4</v>
      </c>
      <c r="I111" s="139">
        <v>3</v>
      </c>
      <c r="J111" s="58">
        <v>100</v>
      </c>
      <c r="K111" s="59">
        <f>J111</f>
        <v>100</v>
      </c>
      <c r="L111" s="109" t="s">
        <v>19</v>
      </c>
      <c r="M111" s="91" t="s">
        <v>217</v>
      </c>
      <c r="N111" s="238"/>
    </row>
    <row r="112" spans="1:14" s="1" customFormat="1" ht="55.5" customHeight="1" x14ac:dyDescent="0.25">
      <c r="A112" s="254"/>
      <c r="B112" s="269"/>
      <c r="C112" s="290" t="s">
        <v>70</v>
      </c>
      <c r="D112" s="242" t="s">
        <v>15</v>
      </c>
      <c r="E112" s="43" t="s">
        <v>16</v>
      </c>
      <c r="F112" s="44" t="s">
        <v>71</v>
      </c>
      <c r="G112" s="45" t="s">
        <v>18</v>
      </c>
      <c r="H112" s="46">
        <v>97</v>
      </c>
      <c r="I112" s="46">
        <v>100</v>
      </c>
      <c r="J112" s="142">
        <v>100</v>
      </c>
      <c r="K112" s="48">
        <v>100</v>
      </c>
      <c r="L112" s="43" t="s">
        <v>22</v>
      </c>
      <c r="M112" s="145" t="s">
        <v>82</v>
      </c>
      <c r="N112" s="298">
        <f>(K112+K113)/2</f>
        <v>97</v>
      </c>
    </row>
    <row r="113" spans="1:14" s="1" customFormat="1" ht="61.5" customHeight="1" thickBot="1" x14ac:dyDescent="0.3">
      <c r="A113" s="254"/>
      <c r="B113" s="269"/>
      <c r="C113" s="292"/>
      <c r="D113" s="244"/>
      <c r="E113" s="54" t="s">
        <v>24</v>
      </c>
      <c r="F113" s="55" t="s">
        <v>25</v>
      </c>
      <c r="G113" s="56" t="s">
        <v>26</v>
      </c>
      <c r="H113" s="57">
        <v>53</v>
      </c>
      <c r="I113" s="57">
        <f>(50+50+50+50)/4</f>
        <v>50</v>
      </c>
      <c r="J113" s="58">
        <f>(I113/H113)*100</f>
        <v>94.339622641509436</v>
      </c>
      <c r="K113" s="59">
        <v>94</v>
      </c>
      <c r="L113" s="60" t="s">
        <v>19</v>
      </c>
      <c r="M113" s="91" t="s">
        <v>218</v>
      </c>
      <c r="N113" s="299"/>
    </row>
    <row r="114" spans="1:14" s="1" customFormat="1" ht="24.75" customHeight="1" thickBot="1" x14ac:dyDescent="0.3">
      <c r="A114" s="254"/>
      <c r="B114" s="269"/>
      <c r="C114" s="6"/>
      <c r="D114" s="4"/>
      <c r="E114" s="5"/>
      <c r="F114" s="40"/>
      <c r="G114" s="7"/>
      <c r="H114" s="8"/>
      <c r="I114" s="42"/>
      <c r="J114" s="9"/>
      <c r="K114" s="10"/>
      <c r="L114" s="41"/>
      <c r="M114" s="32" t="s">
        <v>32</v>
      </c>
      <c r="N114" s="104">
        <v>9</v>
      </c>
    </row>
    <row r="115" spans="1:14" s="1" customFormat="1" ht="21.75" customHeight="1" thickBot="1" x14ac:dyDescent="0.3">
      <c r="A115" s="254"/>
      <c r="B115" s="269"/>
      <c r="C115" s="6"/>
      <c r="D115" s="4"/>
      <c r="E115" s="5"/>
      <c r="F115" s="40"/>
      <c r="G115" s="7"/>
      <c r="H115" s="8"/>
      <c r="I115" s="42"/>
      <c r="J115" s="9"/>
      <c r="K115" s="10"/>
      <c r="L115" s="41"/>
      <c r="M115" s="32" t="s">
        <v>33</v>
      </c>
      <c r="N115" s="104">
        <v>24</v>
      </c>
    </row>
    <row r="116" spans="1:14" s="1" customFormat="1" ht="46.5" customHeight="1" x14ac:dyDescent="0.25">
      <c r="A116" s="254"/>
      <c r="B116" s="269"/>
      <c r="C116" s="315" t="s">
        <v>72</v>
      </c>
      <c r="D116" s="313" t="s">
        <v>15</v>
      </c>
      <c r="E116" s="97" t="s">
        <v>16</v>
      </c>
      <c r="F116" s="98" t="s">
        <v>73</v>
      </c>
      <c r="G116" s="154" t="s">
        <v>18</v>
      </c>
      <c r="H116" s="155">
        <v>90</v>
      </c>
      <c r="I116" s="156">
        <f>356/356*100</f>
        <v>100</v>
      </c>
      <c r="J116" s="156">
        <v>100</v>
      </c>
      <c r="K116" s="303">
        <f>(100+100)/2</f>
        <v>100</v>
      </c>
      <c r="L116" s="100" t="s">
        <v>19</v>
      </c>
      <c r="M116" s="78" t="s">
        <v>88</v>
      </c>
      <c r="N116" s="237">
        <f>(K116+K118)/2</f>
        <v>93.650520821573451</v>
      </c>
    </row>
    <row r="117" spans="1:14" s="1" customFormat="1" ht="69.75" customHeight="1" x14ac:dyDescent="0.25">
      <c r="A117" s="254"/>
      <c r="B117" s="269"/>
      <c r="C117" s="240"/>
      <c r="D117" s="243"/>
      <c r="E117" s="49" t="s">
        <v>16</v>
      </c>
      <c r="F117" s="50" t="s">
        <v>89</v>
      </c>
      <c r="G117" s="131" t="s">
        <v>18</v>
      </c>
      <c r="H117" s="132">
        <v>97</v>
      </c>
      <c r="I117" s="132">
        <v>100</v>
      </c>
      <c r="J117" s="133">
        <v>100</v>
      </c>
      <c r="K117" s="288"/>
      <c r="L117" s="49" t="s">
        <v>22</v>
      </c>
      <c r="M117" s="83" t="s">
        <v>82</v>
      </c>
      <c r="N117" s="237"/>
    </row>
    <row r="118" spans="1:14" s="1" customFormat="1" ht="49.5" customHeight="1" thickBot="1" x14ac:dyDescent="0.3">
      <c r="A118" s="254"/>
      <c r="B118" s="269"/>
      <c r="C118" s="241"/>
      <c r="D118" s="244"/>
      <c r="E118" s="54" t="s">
        <v>24</v>
      </c>
      <c r="F118" s="55" t="s">
        <v>75</v>
      </c>
      <c r="G118" s="136" t="s">
        <v>76</v>
      </c>
      <c r="H118" s="137">
        <v>53146.8</v>
      </c>
      <c r="I118" s="139">
        <f>13286.71+11935.8+10587.6+10587.6</f>
        <v>46397.71</v>
      </c>
      <c r="J118" s="139">
        <f>(I118/H118)*100</f>
        <v>87.301041643146903</v>
      </c>
      <c r="K118" s="59">
        <f>J118</f>
        <v>87.301041643146903</v>
      </c>
      <c r="L118" s="109" t="s">
        <v>90</v>
      </c>
      <c r="M118" s="91" t="s">
        <v>91</v>
      </c>
      <c r="N118" s="238"/>
    </row>
    <row r="119" spans="1:14" ht="19.5" thickBot="1" x14ac:dyDescent="0.3">
      <c r="A119" s="103"/>
      <c r="M119" s="32" t="s">
        <v>32</v>
      </c>
      <c r="N119" s="104">
        <v>10</v>
      </c>
    </row>
    <row r="120" spans="1:14" ht="19.5" thickBot="1" x14ac:dyDescent="0.3">
      <c r="A120" s="103"/>
      <c r="M120" s="32" t="s">
        <v>33</v>
      </c>
      <c r="N120" s="104">
        <v>24</v>
      </c>
    </row>
    <row r="121" spans="1:14" ht="72.75" customHeight="1" x14ac:dyDescent="0.25">
      <c r="A121" s="258" t="s">
        <v>92</v>
      </c>
      <c r="B121" s="258">
        <v>2434500384</v>
      </c>
      <c r="C121" s="229" t="s">
        <v>27</v>
      </c>
      <c r="D121" s="232" t="s">
        <v>15</v>
      </c>
      <c r="E121" s="43" t="s">
        <v>16</v>
      </c>
      <c r="F121" s="44" t="s">
        <v>28</v>
      </c>
      <c r="G121" s="45" t="s">
        <v>18</v>
      </c>
      <c r="H121" s="46">
        <v>100</v>
      </c>
      <c r="I121" s="46">
        <v>100</v>
      </c>
      <c r="J121" s="46">
        <f>I121/H121*100</f>
        <v>100</v>
      </c>
      <c r="K121" s="235">
        <f>(J121+100)/2</f>
        <v>100</v>
      </c>
      <c r="L121" s="47" t="s">
        <v>19</v>
      </c>
      <c r="M121" s="101" t="s">
        <v>20</v>
      </c>
      <c r="N121" s="237">
        <f>(K121+K123)/2</f>
        <v>96.078431372549019</v>
      </c>
    </row>
    <row r="122" spans="1:14" ht="96.75" customHeight="1" x14ac:dyDescent="0.25">
      <c r="A122" s="254"/>
      <c r="B122" s="254"/>
      <c r="C122" s="230"/>
      <c r="D122" s="233"/>
      <c r="E122" s="49" t="s">
        <v>16</v>
      </c>
      <c r="F122" s="50" t="s">
        <v>93</v>
      </c>
      <c r="G122" s="51" t="s">
        <v>18</v>
      </c>
      <c r="H122" s="52">
        <v>97</v>
      </c>
      <c r="I122" s="52">
        <v>100</v>
      </c>
      <c r="J122" s="53">
        <v>100</v>
      </c>
      <c r="K122" s="236"/>
      <c r="L122" s="49" t="s">
        <v>22</v>
      </c>
      <c r="M122" s="49" t="s">
        <v>42</v>
      </c>
      <c r="N122" s="237"/>
    </row>
    <row r="123" spans="1:14" ht="66.75" customHeight="1" thickBot="1" x14ac:dyDescent="0.3">
      <c r="A123" s="254"/>
      <c r="B123" s="254"/>
      <c r="C123" s="230"/>
      <c r="D123" s="233"/>
      <c r="E123" s="84" t="s">
        <v>24</v>
      </c>
      <c r="F123" s="85" t="s">
        <v>25</v>
      </c>
      <c r="G123" s="86" t="s">
        <v>26</v>
      </c>
      <c r="H123" s="87">
        <v>51</v>
      </c>
      <c r="I123" s="88">
        <v>47</v>
      </c>
      <c r="J123" s="58">
        <f>(I123/H123)*100</f>
        <v>92.156862745098039</v>
      </c>
      <c r="K123" s="59">
        <f>J123</f>
        <v>92.156862745098039</v>
      </c>
      <c r="L123" s="84" t="s">
        <v>94</v>
      </c>
      <c r="M123" s="84" t="s">
        <v>197</v>
      </c>
      <c r="N123" s="237"/>
    </row>
    <row r="124" spans="1:14" ht="105.75" customHeight="1" x14ac:dyDescent="0.25">
      <c r="A124" s="254"/>
      <c r="B124" s="254"/>
      <c r="C124" s="229" t="s">
        <v>196</v>
      </c>
      <c r="D124" s="232" t="s">
        <v>15</v>
      </c>
      <c r="E124" s="43" t="s">
        <v>16</v>
      </c>
      <c r="F124" s="44" t="s">
        <v>28</v>
      </c>
      <c r="G124" s="45" t="s">
        <v>18</v>
      </c>
      <c r="H124" s="46">
        <v>100</v>
      </c>
      <c r="I124" s="46">
        <v>100</v>
      </c>
      <c r="J124" s="46">
        <f>I124/H124*100</f>
        <v>100</v>
      </c>
      <c r="K124" s="235">
        <f>(J124+100)/2</f>
        <v>100</v>
      </c>
      <c r="L124" s="47" t="s">
        <v>19</v>
      </c>
      <c r="M124" s="223" t="s">
        <v>20</v>
      </c>
      <c r="N124" s="266">
        <f>(K124+K126)/2</f>
        <v>100</v>
      </c>
    </row>
    <row r="125" spans="1:14" ht="126.75" customHeight="1" x14ac:dyDescent="0.25">
      <c r="A125" s="254"/>
      <c r="B125" s="254"/>
      <c r="C125" s="230"/>
      <c r="D125" s="233"/>
      <c r="E125" s="49" t="s">
        <v>16</v>
      </c>
      <c r="F125" s="50" t="s">
        <v>93</v>
      </c>
      <c r="G125" s="51" t="s">
        <v>18</v>
      </c>
      <c r="H125" s="52">
        <v>97</v>
      </c>
      <c r="I125" s="52">
        <v>100</v>
      </c>
      <c r="J125" s="53">
        <v>100</v>
      </c>
      <c r="K125" s="236"/>
      <c r="L125" s="49" t="s">
        <v>22</v>
      </c>
      <c r="M125" s="49" t="s">
        <v>42</v>
      </c>
      <c r="N125" s="237"/>
    </row>
    <row r="126" spans="1:14" ht="84.75" customHeight="1" thickBot="1" x14ac:dyDescent="0.3">
      <c r="A126" s="254"/>
      <c r="B126" s="254"/>
      <c r="C126" s="230"/>
      <c r="D126" s="233"/>
      <c r="E126" s="84" t="s">
        <v>24</v>
      </c>
      <c r="F126" s="85" t="s">
        <v>25</v>
      </c>
      <c r="G126" s="86" t="s">
        <v>26</v>
      </c>
      <c r="H126" s="87">
        <v>6</v>
      </c>
      <c r="I126" s="88">
        <v>6</v>
      </c>
      <c r="J126" s="58">
        <f>(I126/H126)*100</f>
        <v>100</v>
      </c>
      <c r="K126" s="225">
        <v>100</v>
      </c>
      <c r="L126" s="84" t="s">
        <v>94</v>
      </c>
      <c r="M126" s="84" t="s">
        <v>197</v>
      </c>
      <c r="N126" s="238"/>
    </row>
    <row r="127" spans="1:14" ht="55.5" customHeight="1" x14ac:dyDescent="0.25">
      <c r="A127" s="254"/>
      <c r="B127" s="254"/>
      <c r="C127" s="296" t="s">
        <v>30</v>
      </c>
      <c r="D127" s="242" t="s">
        <v>15</v>
      </c>
      <c r="E127" s="43" t="s">
        <v>16</v>
      </c>
      <c r="F127" s="44" t="s">
        <v>31</v>
      </c>
      <c r="G127" s="45" t="s">
        <v>18</v>
      </c>
      <c r="H127" s="46">
        <v>97</v>
      </c>
      <c r="I127" s="157">
        <v>100</v>
      </c>
      <c r="J127" s="142">
        <v>100</v>
      </c>
      <c r="K127" s="158">
        <v>100</v>
      </c>
      <c r="L127" s="43" t="s">
        <v>22</v>
      </c>
      <c r="M127" s="43" t="s">
        <v>42</v>
      </c>
      <c r="N127" s="298">
        <f>(K127+K128)/2</f>
        <v>96.491228070175438</v>
      </c>
    </row>
    <row r="128" spans="1:14" ht="71.25" customHeight="1" thickBot="1" x14ac:dyDescent="0.3">
      <c r="A128" s="254"/>
      <c r="B128" s="254"/>
      <c r="C128" s="297"/>
      <c r="D128" s="244"/>
      <c r="E128" s="54" t="s">
        <v>24</v>
      </c>
      <c r="F128" s="55" t="s">
        <v>25</v>
      </c>
      <c r="G128" s="56" t="s">
        <v>26</v>
      </c>
      <c r="H128" s="57">
        <f>H126+H123</f>
        <v>57</v>
      </c>
      <c r="I128" s="58">
        <f>I126+I123</f>
        <v>53</v>
      </c>
      <c r="J128" s="58">
        <f>(I128/H128)*100</f>
        <v>92.982456140350877</v>
      </c>
      <c r="K128" s="59">
        <f>J128</f>
        <v>92.982456140350877</v>
      </c>
      <c r="L128" s="54" t="s">
        <v>94</v>
      </c>
      <c r="M128" s="54" t="s">
        <v>197</v>
      </c>
      <c r="N128" s="299"/>
    </row>
    <row r="129" spans="1:14" ht="67.5" customHeight="1" x14ac:dyDescent="0.25">
      <c r="A129" s="254"/>
      <c r="B129" s="254"/>
      <c r="C129" s="259" t="s">
        <v>49</v>
      </c>
      <c r="D129" s="242" t="s">
        <v>15</v>
      </c>
      <c r="E129" s="43" t="s">
        <v>16</v>
      </c>
      <c r="F129" s="44" t="s">
        <v>79</v>
      </c>
      <c r="G129" s="45" t="s">
        <v>18</v>
      </c>
      <c r="H129" s="46">
        <v>100</v>
      </c>
      <c r="I129" s="46">
        <v>100</v>
      </c>
      <c r="J129" s="46">
        <f>I129/H129*100</f>
        <v>100</v>
      </c>
      <c r="K129" s="235">
        <f>(J129+100)/2</f>
        <v>100</v>
      </c>
      <c r="L129" s="47" t="s">
        <v>19</v>
      </c>
      <c r="M129" s="46" t="s">
        <v>51</v>
      </c>
      <c r="N129" s="266">
        <f>(K129+K131)/2</f>
        <v>100.86206896551724</v>
      </c>
    </row>
    <row r="130" spans="1:14" ht="99" customHeight="1" x14ac:dyDescent="0.25">
      <c r="A130" s="254"/>
      <c r="B130" s="254"/>
      <c r="C130" s="260"/>
      <c r="D130" s="243"/>
      <c r="E130" s="49" t="s">
        <v>16</v>
      </c>
      <c r="F130" s="50" t="s">
        <v>52</v>
      </c>
      <c r="G130" s="51" t="s">
        <v>18</v>
      </c>
      <c r="H130" s="52">
        <v>97</v>
      </c>
      <c r="I130" s="52">
        <v>100</v>
      </c>
      <c r="J130" s="53">
        <v>100</v>
      </c>
      <c r="K130" s="236"/>
      <c r="L130" s="49" t="s">
        <v>22</v>
      </c>
      <c r="M130" s="49" t="s">
        <v>42</v>
      </c>
      <c r="N130" s="237"/>
    </row>
    <row r="131" spans="1:14" ht="71.25" customHeight="1" thickBot="1" x14ac:dyDescent="0.3">
      <c r="A131" s="254"/>
      <c r="B131" s="254"/>
      <c r="C131" s="261"/>
      <c r="D131" s="244"/>
      <c r="E131" s="54" t="s">
        <v>24</v>
      </c>
      <c r="F131" s="55" t="s">
        <v>25</v>
      </c>
      <c r="G131" s="56" t="s">
        <v>26</v>
      </c>
      <c r="H131" s="57">
        <v>58</v>
      </c>
      <c r="I131" s="57">
        <v>59</v>
      </c>
      <c r="J131" s="58">
        <f>(I131/H131)*100</f>
        <v>101.72413793103448</v>
      </c>
      <c r="K131" s="222">
        <f>J131</f>
        <v>101.72413793103448</v>
      </c>
      <c r="L131" s="54" t="s">
        <v>172</v>
      </c>
      <c r="M131" s="54" t="s">
        <v>219</v>
      </c>
      <c r="N131" s="238"/>
    </row>
    <row r="132" spans="1:14" ht="51.75" customHeight="1" x14ac:dyDescent="0.25">
      <c r="A132" s="254"/>
      <c r="B132" s="254"/>
      <c r="C132" s="259" t="s">
        <v>53</v>
      </c>
      <c r="D132" s="242" t="s">
        <v>15</v>
      </c>
      <c r="E132" s="43" t="s">
        <v>16</v>
      </c>
      <c r="F132" s="44" t="s">
        <v>54</v>
      </c>
      <c r="G132" s="45" t="s">
        <v>18</v>
      </c>
      <c r="H132" s="46">
        <v>100</v>
      </c>
      <c r="I132" s="46">
        <v>100</v>
      </c>
      <c r="J132" s="46">
        <f>I132/H132*100</f>
        <v>100</v>
      </c>
      <c r="K132" s="235">
        <f>(J132+100)/2</f>
        <v>100</v>
      </c>
      <c r="L132" s="47" t="s">
        <v>19</v>
      </c>
      <c r="M132" s="46" t="s">
        <v>51</v>
      </c>
      <c r="N132" s="266">
        <f>(K132+K134)/2</f>
        <v>93.137254901960787</v>
      </c>
    </row>
    <row r="133" spans="1:14" ht="78" customHeight="1" x14ac:dyDescent="0.25">
      <c r="A133" s="254"/>
      <c r="B133" s="254"/>
      <c r="C133" s="260"/>
      <c r="D133" s="243"/>
      <c r="E133" s="49" t="s">
        <v>16</v>
      </c>
      <c r="F133" s="50" t="s">
        <v>55</v>
      </c>
      <c r="G133" s="51" t="s">
        <v>18</v>
      </c>
      <c r="H133" s="52">
        <v>97</v>
      </c>
      <c r="I133" s="52">
        <v>100</v>
      </c>
      <c r="J133" s="53">
        <v>100</v>
      </c>
      <c r="K133" s="236"/>
      <c r="L133" s="109" t="s">
        <v>22</v>
      </c>
      <c r="M133" s="49" t="s">
        <v>42</v>
      </c>
      <c r="N133" s="237"/>
    </row>
    <row r="134" spans="1:14" ht="62.25" customHeight="1" thickBot="1" x14ac:dyDescent="0.3">
      <c r="A134" s="254"/>
      <c r="B134" s="254"/>
      <c r="C134" s="261"/>
      <c r="D134" s="244"/>
      <c r="E134" s="54" t="s">
        <v>24</v>
      </c>
      <c r="F134" s="55" t="s">
        <v>25</v>
      </c>
      <c r="G134" s="56" t="s">
        <v>26</v>
      </c>
      <c r="H134" s="57">
        <v>102</v>
      </c>
      <c r="I134" s="58">
        <v>88</v>
      </c>
      <c r="J134" s="58">
        <f>(I134/H134)*100</f>
        <v>86.274509803921575</v>
      </c>
      <c r="K134" s="59">
        <f>J134</f>
        <v>86.274509803921575</v>
      </c>
      <c r="L134" s="91" t="s">
        <v>45</v>
      </c>
      <c r="M134" s="54" t="s">
        <v>220</v>
      </c>
      <c r="N134" s="238"/>
    </row>
    <row r="135" spans="1:14" ht="60" customHeight="1" x14ac:dyDescent="0.25">
      <c r="A135" s="254"/>
      <c r="B135" s="254"/>
      <c r="C135" s="259" t="s">
        <v>56</v>
      </c>
      <c r="D135" s="242" t="s">
        <v>15</v>
      </c>
      <c r="E135" s="43" t="s">
        <v>16</v>
      </c>
      <c r="F135" s="44" t="s">
        <v>57</v>
      </c>
      <c r="G135" s="45" t="s">
        <v>18</v>
      </c>
      <c r="H135" s="46">
        <v>100</v>
      </c>
      <c r="I135" s="46">
        <v>100</v>
      </c>
      <c r="J135" s="46">
        <f>I135/H135*100</f>
        <v>100</v>
      </c>
      <c r="K135" s="235">
        <f>(J135+100)/2</f>
        <v>100</v>
      </c>
      <c r="L135" s="47" t="s">
        <v>19</v>
      </c>
      <c r="M135" s="46" t="s">
        <v>51</v>
      </c>
      <c r="N135" s="266">
        <f>(K135+K137)/2</f>
        <v>102.27272727272728</v>
      </c>
    </row>
    <row r="136" spans="1:14" ht="100.5" customHeight="1" x14ac:dyDescent="0.25">
      <c r="A136" s="254"/>
      <c r="B136" s="254"/>
      <c r="C136" s="260"/>
      <c r="D136" s="243"/>
      <c r="E136" s="49" t="s">
        <v>16</v>
      </c>
      <c r="F136" s="50" t="s">
        <v>58</v>
      </c>
      <c r="G136" s="51" t="s">
        <v>18</v>
      </c>
      <c r="H136" s="52">
        <v>97</v>
      </c>
      <c r="I136" s="52">
        <v>100</v>
      </c>
      <c r="J136" s="53">
        <v>100</v>
      </c>
      <c r="K136" s="236"/>
      <c r="L136" s="49" t="s">
        <v>22</v>
      </c>
      <c r="M136" s="49" t="s">
        <v>42</v>
      </c>
      <c r="N136" s="237"/>
    </row>
    <row r="137" spans="1:14" ht="73.5" customHeight="1" thickBot="1" x14ac:dyDescent="0.3">
      <c r="A137" s="254"/>
      <c r="B137" s="255"/>
      <c r="C137" s="261"/>
      <c r="D137" s="244"/>
      <c r="E137" s="54" t="s">
        <v>24</v>
      </c>
      <c r="F137" s="55" t="s">
        <v>25</v>
      </c>
      <c r="G137" s="56" t="s">
        <v>26</v>
      </c>
      <c r="H137" s="57">
        <v>22</v>
      </c>
      <c r="I137" s="58">
        <v>23</v>
      </c>
      <c r="J137" s="58">
        <f>(I137/H137)*100</f>
        <v>104.54545454545455</v>
      </c>
      <c r="K137" s="59">
        <f>J137</f>
        <v>104.54545454545455</v>
      </c>
      <c r="L137" s="54" t="s">
        <v>45</v>
      </c>
      <c r="M137" s="54" t="s">
        <v>220</v>
      </c>
      <c r="N137" s="238"/>
    </row>
    <row r="138" spans="1:14" ht="24.75" customHeight="1" thickBot="1" x14ac:dyDescent="0.3">
      <c r="A138" s="254"/>
      <c r="B138" s="24"/>
      <c r="C138" s="6"/>
      <c r="D138" s="4"/>
      <c r="E138" s="5"/>
      <c r="F138" s="40"/>
      <c r="G138" s="7"/>
      <c r="H138" s="8"/>
      <c r="I138" s="9"/>
      <c r="J138" s="9"/>
      <c r="K138" s="10"/>
      <c r="L138" s="5"/>
      <c r="M138" s="76" t="s">
        <v>32</v>
      </c>
      <c r="N138" s="217">
        <v>11</v>
      </c>
    </row>
    <row r="139" spans="1:14" ht="24.75" customHeight="1" thickBot="1" x14ac:dyDescent="0.3">
      <c r="A139" s="254"/>
      <c r="B139" s="24"/>
      <c r="C139" s="6"/>
      <c r="D139" s="4"/>
      <c r="E139" s="5"/>
      <c r="F139" s="40"/>
      <c r="G139" s="7"/>
      <c r="H139" s="8"/>
      <c r="I139" s="9"/>
      <c r="J139" s="9"/>
      <c r="K139" s="10"/>
      <c r="L139" s="5"/>
      <c r="M139" s="76" t="s">
        <v>33</v>
      </c>
      <c r="N139" s="218">
        <v>24</v>
      </c>
    </row>
    <row r="140" spans="1:14" ht="57" customHeight="1" x14ac:dyDescent="0.25">
      <c r="A140" s="254"/>
      <c r="B140" s="275"/>
      <c r="C140" s="312" t="s">
        <v>63</v>
      </c>
      <c r="D140" s="313" t="s">
        <v>15</v>
      </c>
      <c r="E140" s="97" t="s">
        <v>16</v>
      </c>
      <c r="F140" s="98" t="s">
        <v>50</v>
      </c>
      <c r="G140" s="78" t="s">
        <v>18</v>
      </c>
      <c r="H140" s="99">
        <v>100</v>
      </c>
      <c r="I140" s="159">
        <v>100</v>
      </c>
      <c r="J140" s="99">
        <f>I140/H140*100</f>
        <v>100</v>
      </c>
      <c r="K140" s="314">
        <f>(J140+100)/2</f>
        <v>100</v>
      </c>
      <c r="L140" s="100" t="s">
        <v>19</v>
      </c>
      <c r="M140" s="99" t="s">
        <v>51</v>
      </c>
      <c r="N140" s="237">
        <f>(K140+K142)/2</f>
        <v>105</v>
      </c>
    </row>
    <row r="141" spans="1:14" ht="98.25" customHeight="1" x14ac:dyDescent="0.25">
      <c r="A141" s="254"/>
      <c r="B141" s="276"/>
      <c r="C141" s="260"/>
      <c r="D141" s="243"/>
      <c r="E141" s="49" t="s">
        <v>16</v>
      </c>
      <c r="F141" s="50" t="s">
        <v>52</v>
      </c>
      <c r="G141" s="51" t="s">
        <v>18</v>
      </c>
      <c r="H141" s="160">
        <v>97</v>
      </c>
      <c r="I141" s="52">
        <v>100</v>
      </c>
      <c r="J141" s="161">
        <v>100</v>
      </c>
      <c r="K141" s="236"/>
      <c r="L141" s="49" t="s">
        <v>22</v>
      </c>
      <c r="M141" s="49" t="s">
        <v>42</v>
      </c>
      <c r="N141" s="237"/>
    </row>
    <row r="142" spans="1:14" ht="50.25" customHeight="1" thickBot="1" x14ac:dyDescent="0.3">
      <c r="A142" s="254"/>
      <c r="B142" s="276"/>
      <c r="C142" s="261"/>
      <c r="D142" s="244"/>
      <c r="E142" s="54" t="s">
        <v>24</v>
      </c>
      <c r="F142" s="55" t="s">
        <v>25</v>
      </c>
      <c r="G142" s="56" t="s">
        <v>26</v>
      </c>
      <c r="H142" s="57">
        <v>6</v>
      </c>
      <c r="I142" s="162">
        <v>5</v>
      </c>
      <c r="J142" s="58">
        <f>(I142/H142)*100</f>
        <v>83.333333333333343</v>
      </c>
      <c r="K142" s="59">
        <v>110</v>
      </c>
      <c r="L142" s="54" t="s">
        <v>95</v>
      </c>
      <c r="M142" s="54" t="s">
        <v>96</v>
      </c>
      <c r="N142" s="238"/>
    </row>
    <row r="143" spans="1:14" ht="58.5" customHeight="1" x14ac:dyDescent="0.25">
      <c r="A143" s="254"/>
      <c r="B143" s="276"/>
      <c r="C143" s="259" t="s">
        <v>97</v>
      </c>
      <c r="D143" s="242" t="s">
        <v>15</v>
      </c>
      <c r="E143" s="43" t="s">
        <v>16</v>
      </c>
      <c r="F143" s="44" t="s">
        <v>98</v>
      </c>
      <c r="G143" s="45" t="s">
        <v>18</v>
      </c>
      <c r="H143" s="46">
        <v>100</v>
      </c>
      <c r="I143" s="46">
        <v>100</v>
      </c>
      <c r="J143" s="46">
        <f>I143/H143*100</f>
        <v>100</v>
      </c>
      <c r="K143" s="235">
        <f>(J143+100)/2</f>
        <v>100</v>
      </c>
      <c r="L143" s="47" t="s">
        <v>19</v>
      </c>
      <c r="M143" s="46" t="s">
        <v>51</v>
      </c>
      <c r="N143" s="266">
        <f>(K143+K145)/2</f>
        <v>100</v>
      </c>
    </row>
    <row r="144" spans="1:14" ht="102" customHeight="1" x14ac:dyDescent="0.25">
      <c r="A144" s="254"/>
      <c r="B144" s="276"/>
      <c r="C144" s="260"/>
      <c r="D144" s="243"/>
      <c r="E144" s="49" t="s">
        <v>16</v>
      </c>
      <c r="F144" s="50" t="s">
        <v>62</v>
      </c>
      <c r="G144" s="51" t="s">
        <v>18</v>
      </c>
      <c r="H144" s="52">
        <v>97</v>
      </c>
      <c r="I144" s="52">
        <v>100</v>
      </c>
      <c r="J144" s="53">
        <v>100</v>
      </c>
      <c r="K144" s="236"/>
      <c r="L144" s="49" t="s">
        <v>22</v>
      </c>
      <c r="M144" s="49" t="s">
        <v>42</v>
      </c>
      <c r="N144" s="237"/>
    </row>
    <row r="145" spans="1:14" ht="49.5" customHeight="1" thickBot="1" x14ac:dyDescent="0.3">
      <c r="A145" s="254"/>
      <c r="B145" s="276"/>
      <c r="C145" s="261"/>
      <c r="D145" s="244"/>
      <c r="E145" s="54" t="s">
        <v>24</v>
      </c>
      <c r="F145" s="55" t="s">
        <v>25</v>
      </c>
      <c r="G145" s="56" t="s">
        <v>26</v>
      </c>
      <c r="H145" s="57">
        <v>4</v>
      </c>
      <c r="I145" s="58">
        <v>4</v>
      </c>
      <c r="J145" s="58">
        <v>100</v>
      </c>
      <c r="K145" s="59">
        <v>100</v>
      </c>
      <c r="L145" s="54" t="s">
        <v>99</v>
      </c>
      <c r="M145" s="54" t="s">
        <v>100</v>
      </c>
      <c r="N145" s="238"/>
    </row>
    <row r="146" spans="1:14" ht="57" customHeight="1" x14ac:dyDescent="0.25">
      <c r="A146" s="254"/>
      <c r="B146" s="276"/>
      <c r="C146" s="259" t="s">
        <v>101</v>
      </c>
      <c r="D146" s="242" t="s">
        <v>15</v>
      </c>
      <c r="E146" s="43" t="s">
        <v>16</v>
      </c>
      <c r="F146" s="44" t="s">
        <v>102</v>
      </c>
      <c r="G146" s="45" t="s">
        <v>18</v>
      </c>
      <c r="H146" s="46">
        <v>100</v>
      </c>
      <c r="I146" s="46">
        <v>100</v>
      </c>
      <c r="J146" s="46">
        <v>100</v>
      </c>
      <c r="K146" s="235">
        <f>(J146+100)/2</f>
        <v>100</v>
      </c>
      <c r="L146" s="47" t="s">
        <v>19</v>
      </c>
      <c r="M146" s="46" t="s">
        <v>51</v>
      </c>
      <c r="N146" s="266">
        <f>(K146+K148)/2</f>
        <v>100</v>
      </c>
    </row>
    <row r="147" spans="1:14" ht="101.25" customHeight="1" x14ac:dyDescent="0.25">
      <c r="A147" s="254"/>
      <c r="B147" s="276"/>
      <c r="C147" s="260"/>
      <c r="D147" s="243"/>
      <c r="E147" s="49" t="s">
        <v>16</v>
      </c>
      <c r="F147" s="50" t="s">
        <v>60</v>
      </c>
      <c r="G147" s="51" t="s">
        <v>18</v>
      </c>
      <c r="H147" s="52">
        <v>97</v>
      </c>
      <c r="I147" s="52">
        <v>100</v>
      </c>
      <c r="J147" s="53">
        <v>100</v>
      </c>
      <c r="K147" s="236"/>
      <c r="L147" s="49"/>
      <c r="M147" s="49" t="s">
        <v>42</v>
      </c>
      <c r="N147" s="237"/>
    </row>
    <row r="148" spans="1:14" ht="62.25" customHeight="1" thickBot="1" x14ac:dyDescent="0.3">
      <c r="A148" s="254"/>
      <c r="B148" s="276"/>
      <c r="C148" s="261"/>
      <c r="D148" s="244"/>
      <c r="E148" s="54" t="s">
        <v>24</v>
      </c>
      <c r="F148" s="55" t="s">
        <v>25</v>
      </c>
      <c r="G148" s="56" t="s">
        <v>26</v>
      </c>
      <c r="H148" s="57">
        <v>1</v>
      </c>
      <c r="I148" s="57">
        <f>(1+1+1+1)/4</f>
        <v>1</v>
      </c>
      <c r="J148" s="58">
        <f>H148/I148*100</f>
        <v>100</v>
      </c>
      <c r="K148" s="59">
        <v>100</v>
      </c>
      <c r="L148" s="60" t="s">
        <v>19</v>
      </c>
      <c r="M148" s="54" t="s">
        <v>103</v>
      </c>
      <c r="N148" s="238"/>
    </row>
    <row r="149" spans="1:14" ht="60" customHeight="1" x14ac:dyDescent="0.25">
      <c r="A149" s="254"/>
      <c r="B149" s="276"/>
      <c r="C149" s="259" t="s">
        <v>104</v>
      </c>
      <c r="D149" s="242" t="s">
        <v>15</v>
      </c>
      <c r="E149" s="43" t="s">
        <v>16</v>
      </c>
      <c r="F149" s="44" t="s">
        <v>105</v>
      </c>
      <c r="G149" s="45" t="s">
        <v>18</v>
      </c>
      <c r="H149" s="46">
        <v>100</v>
      </c>
      <c r="I149" s="46">
        <v>100</v>
      </c>
      <c r="J149" s="46">
        <v>100</v>
      </c>
      <c r="K149" s="235">
        <f>(J149+100)/2</f>
        <v>100</v>
      </c>
      <c r="L149" s="163" t="s">
        <v>19</v>
      </c>
      <c r="M149" s="46" t="s">
        <v>51</v>
      </c>
      <c r="N149" s="266">
        <f>(K149+K151)/2</f>
        <v>100</v>
      </c>
    </row>
    <row r="150" spans="1:14" ht="98.25" customHeight="1" x14ac:dyDescent="0.25">
      <c r="A150" s="254"/>
      <c r="B150" s="276"/>
      <c r="C150" s="260"/>
      <c r="D150" s="243"/>
      <c r="E150" s="49" t="s">
        <v>16</v>
      </c>
      <c r="F150" s="50" t="s">
        <v>62</v>
      </c>
      <c r="G150" s="51" t="s">
        <v>18</v>
      </c>
      <c r="H150" s="52">
        <v>97</v>
      </c>
      <c r="I150" s="52">
        <v>100</v>
      </c>
      <c r="J150" s="88">
        <v>100</v>
      </c>
      <c r="K150" s="236"/>
      <c r="L150" s="164"/>
      <c r="M150" s="49" t="s">
        <v>42</v>
      </c>
      <c r="N150" s="237"/>
    </row>
    <row r="151" spans="1:14" ht="90.75" customHeight="1" thickBot="1" x14ac:dyDescent="0.3">
      <c r="A151" s="254"/>
      <c r="B151" s="277"/>
      <c r="C151" s="261"/>
      <c r="D151" s="244"/>
      <c r="E151" s="54" t="s">
        <v>24</v>
      </c>
      <c r="F151" s="55" t="s">
        <v>25</v>
      </c>
      <c r="G151" s="56" t="s">
        <v>26</v>
      </c>
      <c r="H151" s="57">
        <v>1</v>
      </c>
      <c r="I151" s="165">
        <f>(1+1+1+1)/4</f>
        <v>1</v>
      </c>
      <c r="J151" s="58">
        <f>H151/I151*100</f>
        <v>100</v>
      </c>
      <c r="K151" s="166">
        <v>100</v>
      </c>
      <c r="L151" s="144" t="s">
        <v>19</v>
      </c>
      <c r="M151" s="54" t="s">
        <v>106</v>
      </c>
      <c r="N151" s="238"/>
    </row>
    <row r="152" spans="1:14" ht="25.5" customHeight="1" thickBot="1" x14ac:dyDescent="0.3">
      <c r="A152" s="254"/>
      <c r="B152" s="24"/>
      <c r="C152" s="25"/>
      <c r="D152" s="11"/>
      <c r="E152" s="12"/>
      <c r="F152" s="13"/>
      <c r="G152" s="14"/>
      <c r="H152" s="15"/>
      <c r="I152" s="15"/>
      <c r="J152" s="16"/>
      <c r="K152" s="19"/>
      <c r="L152" s="36"/>
      <c r="M152" s="39" t="s">
        <v>32</v>
      </c>
      <c r="N152" s="219">
        <v>12</v>
      </c>
    </row>
    <row r="153" spans="1:14" ht="24" customHeight="1" thickBot="1" x14ac:dyDescent="0.3">
      <c r="A153" s="254"/>
      <c r="B153" s="24"/>
      <c r="C153" s="25"/>
      <c r="D153" s="11"/>
      <c r="E153" s="12"/>
      <c r="F153" s="13"/>
      <c r="G153" s="14"/>
      <c r="H153" s="15"/>
      <c r="I153" s="15"/>
      <c r="J153" s="16"/>
      <c r="K153" s="19"/>
      <c r="L153" s="36"/>
      <c r="M153" s="32" t="s">
        <v>33</v>
      </c>
      <c r="N153" s="104">
        <v>24</v>
      </c>
    </row>
    <row r="154" spans="1:14" ht="63.75" customHeight="1" x14ac:dyDescent="0.25">
      <c r="A154" s="254"/>
      <c r="B154" s="256"/>
      <c r="C154" s="229" t="s">
        <v>70</v>
      </c>
      <c r="D154" s="242" t="s">
        <v>15</v>
      </c>
      <c r="E154" s="43" t="s">
        <v>16</v>
      </c>
      <c r="F154" s="44" t="s">
        <v>71</v>
      </c>
      <c r="G154" s="45" t="s">
        <v>18</v>
      </c>
      <c r="H154" s="46">
        <v>97</v>
      </c>
      <c r="I154" s="46">
        <v>100</v>
      </c>
      <c r="J154" s="142">
        <v>100</v>
      </c>
      <c r="K154" s="48">
        <v>100</v>
      </c>
      <c r="L154" s="43" t="s">
        <v>22</v>
      </c>
      <c r="M154" s="43" t="s">
        <v>42</v>
      </c>
      <c r="N154" s="298">
        <f>(K154+K155)/2</f>
        <v>100</v>
      </c>
    </row>
    <row r="155" spans="1:14" ht="66" customHeight="1" thickBot="1" x14ac:dyDescent="0.3">
      <c r="A155" s="254"/>
      <c r="B155" s="257"/>
      <c r="C155" s="231"/>
      <c r="D155" s="244"/>
      <c r="E155" s="54" t="s">
        <v>24</v>
      </c>
      <c r="F155" s="55" t="s">
        <v>25</v>
      </c>
      <c r="G155" s="56" t="s">
        <v>26</v>
      </c>
      <c r="H155" s="57">
        <v>75</v>
      </c>
      <c r="I155" s="57">
        <v>75</v>
      </c>
      <c r="J155" s="58">
        <f>(I155/H155)*100</f>
        <v>100</v>
      </c>
      <c r="K155" s="59">
        <f>J155</f>
        <v>100</v>
      </c>
      <c r="L155" s="91" t="s">
        <v>107</v>
      </c>
      <c r="M155" s="54" t="s">
        <v>108</v>
      </c>
      <c r="N155" s="299"/>
    </row>
    <row r="156" spans="1:14" ht="76.5" customHeight="1" x14ac:dyDescent="0.25">
      <c r="A156" s="254"/>
      <c r="B156" s="257"/>
      <c r="C156" s="259" t="s">
        <v>72</v>
      </c>
      <c r="D156" s="242" t="s">
        <v>15</v>
      </c>
      <c r="E156" s="43" t="s">
        <v>16</v>
      </c>
      <c r="F156" s="44" t="s">
        <v>73</v>
      </c>
      <c r="G156" s="45" t="s">
        <v>18</v>
      </c>
      <c r="H156" s="46">
        <v>90</v>
      </c>
      <c r="I156" s="77">
        <f>383/444*100</f>
        <v>86.261261261261254</v>
      </c>
      <c r="J156" s="77">
        <f>I156/H156*100</f>
        <v>95.84584584584583</v>
      </c>
      <c r="K156" s="287">
        <f>(J156+100)/2</f>
        <v>97.922922922922908</v>
      </c>
      <c r="L156" s="145" t="s">
        <v>109</v>
      </c>
      <c r="M156" s="43" t="s">
        <v>110</v>
      </c>
      <c r="N156" s="266">
        <f>(K156+K158)/2</f>
        <v>99.389273829928641</v>
      </c>
    </row>
    <row r="157" spans="1:14" ht="69" customHeight="1" x14ac:dyDescent="0.25">
      <c r="A157" s="254"/>
      <c r="B157" s="257"/>
      <c r="C157" s="260"/>
      <c r="D157" s="243"/>
      <c r="E157" s="49" t="s">
        <v>16</v>
      </c>
      <c r="F157" s="50" t="s">
        <v>89</v>
      </c>
      <c r="G157" s="51" t="s">
        <v>18</v>
      </c>
      <c r="H157" s="52">
        <v>97</v>
      </c>
      <c r="I157" s="52">
        <v>100</v>
      </c>
      <c r="J157" s="53">
        <v>100</v>
      </c>
      <c r="K157" s="288"/>
      <c r="L157" s="49" t="s">
        <v>22</v>
      </c>
      <c r="M157" s="49" t="s">
        <v>42</v>
      </c>
      <c r="N157" s="237"/>
    </row>
    <row r="158" spans="1:14" ht="149.25" customHeight="1" thickBot="1" x14ac:dyDescent="0.3">
      <c r="A158" s="254"/>
      <c r="B158" s="257"/>
      <c r="C158" s="261"/>
      <c r="D158" s="244"/>
      <c r="E158" s="54" t="s">
        <v>24</v>
      </c>
      <c r="F158" s="55" t="s">
        <v>75</v>
      </c>
      <c r="G158" s="56" t="s">
        <v>76</v>
      </c>
      <c r="H158" s="57">
        <v>24968</v>
      </c>
      <c r="I158" s="167">
        <f>8047.8+7284.98+4711.7+4711.7</f>
        <v>24756.18</v>
      </c>
      <c r="J158" s="58">
        <f>H158/I158*100</f>
        <v>100.85562473693437</v>
      </c>
      <c r="K158" s="59">
        <f>J158</f>
        <v>100.85562473693437</v>
      </c>
      <c r="L158" s="54" t="s">
        <v>111</v>
      </c>
      <c r="M158" s="54" t="s">
        <v>221</v>
      </c>
      <c r="N158" s="238"/>
    </row>
    <row r="159" spans="1:14" ht="19.5" thickBot="1" x14ac:dyDescent="0.3">
      <c r="A159" s="103"/>
      <c r="M159" s="32" t="s">
        <v>32</v>
      </c>
      <c r="N159" s="104">
        <v>13</v>
      </c>
    </row>
    <row r="160" spans="1:14" ht="19.5" thickBot="1" x14ac:dyDescent="0.3">
      <c r="A160" s="103"/>
      <c r="M160" s="32" t="s">
        <v>33</v>
      </c>
      <c r="N160" s="104">
        <v>24</v>
      </c>
    </row>
    <row r="161" spans="1:14" ht="51.75" customHeight="1" x14ac:dyDescent="0.25">
      <c r="A161" s="273" t="s">
        <v>112</v>
      </c>
      <c r="B161" s="258">
        <v>2434500377</v>
      </c>
      <c r="C161" s="229" t="s">
        <v>27</v>
      </c>
      <c r="D161" s="232" t="s">
        <v>15</v>
      </c>
      <c r="E161" s="43" t="s">
        <v>16</v>
      </c>
      <c r="F161" s="44" t="s">
        <v>28</v>
      </c>
      <c r="G161" s="45" t="s">
        <v>18</v>
      </c>
      <c r="H161" s="46">
        <v>100</v>
      </c>
      <c r="I161" s="46">
        <v>100</v>
      </c>
      <c r="J161" s="46">
        <f>I161/H161*100</f>
        <v>100</v>
      </c>
      <c r="K161" s="235">
        <f>(J161+100)/2</f>
        <v>100</v>
      </c>
      <c r="L161" s="145" t="s">
        <v>19</v>
      </c>
      <c r="M161" s="101" t="s">
        <v>20</v>
      </c>
      <c r="N161" s="237">
        <f>(K161+K163)/2</f>
        <v>100</v>
      </c>
    </row>
    <row r="162" spans="1:14" ht="103.5" customHeight="1" x14ac:dyDescent="0.25">
      <c r="A162" s="253"/>
      <c r="B162" s="254"/>
      <c r="C162" s="230"/>
      <c r="D162" s="233"/>
      <c r="E162" s="49" t="s">
        <v>16</v>
      </c>
      <c r="F162" s="50" t="s">
        <v>93</v>
      </c>
      <c r="G162" s="51" t="s">
        <v>18</v>
      </c>
      <c r="H162" s="52">
        <v>97</v>
      </c>
      <c r="I162" s="52">
        <v>100</v>
      </c>
      <c r="J162" s="53">
        <v>100</v>
      </c>
      <c r="K162" s="236"/>
      <c r="L162" s="83" t="s">
        <v>22</v>
      </c>
      <c r="M162" s="49" t="s">
        <v>42</v>
      </c>
      <c r="N162" s="237"/>
    </row>
    <row r="163" spans="1:14" ht="55.5" customHeight="1" thickBot="1" x14ac:dyDescent="0.3">
      <c r="A163" s="253"/>
      <c r="B163" s="254"/>
      <c r="C163" s="231"/>
      <c r="D163" s="234"/>
      <c r="E163" s="54" t="s">
        <v>24</v>
      </c>
      <c r="F163" s="55" t="s">
        <v>25</v>
      </c>
      <c r="G163" s="56" t="s">
        <v>26</v>
      </c>
      <c r="H163" s="57">
        <v>7</v>
      </c>
      <c r="I163" s="58">
        <v>7</v>
      </c>
      <c r="J163" s="58">
        <f>I163/H163*100</f>
        <v>100</v>
      </c>
      <c r="K163" s="59">
        <f>J163</f>
        <v>100</v>
      </c>
      <c r="L163" s="91" t="s">
        <v>113</v>
      </c>
      <c r="M163" s="54" t="s">
        <v>204</v>
      </c>
      <c r="N163" s="238"/>
    </row>
    <row r="164" spans="1:14" ht="57" customHeight="1" x14ac:dyDescent="0.25">
      <c r="A164" s="253"/>
      <c r="B164" s="254"/>
      <c r="C164" s="296" t="s">
        <v>30</v>
      </c>
      <c r="D164" s="242" t="s">
        <v>15</v>
      </c>
      <c r="E164" s="43" t="s">
        <v>16</v>
      </c>
      <c r="F164" s="44" t="s">
        <v>31</v>
      </c>
      <c r="G164" s="45" t="s">
        <v>18</v>
      </c>
      <c r="H164" s="46">
        <v>97</v>
      </c>
      <c r="I164" s="46">
        <v>100</v>
      </c>
      <c r="J164" s="142">
        <v>100</v>
      </c>
      <c r="K164" s="48">
        <v>100</v>
      </c>
      <c r="L164" s="145" t="s">
        <v>22</v>
      </c>
      <c r="M164" s="43" t="s">
        <v>42</v>
      </c>
      <c r="N164" s="298">
        <f>(K164+K165)/2</f>
        <v>100</v>
      </c>
    </row>
    <row r="165" spans="1:14" ht="65.25" customHeight="1" thickBot="1" x14ac:dyDescent="0.3">
      <c r="A165" s="253"/>
      <c r="B165" s="254"/>
      <c r="C165" s="297"/>
      <c r="D165" s="244"/>
      <c r="E165" s="54" t="s">
        <v>24</v>
      </c>
      <c r="F165" s="55" t="s">
        <v>25</v>
      </c>
      <c r="G165" s="56" t="s">
        <v>26</v>
      </c>
      <c r="H165" s="57">
        <v>7</v>
      </c>
      <c r="I165" s="58">
        <v>7</v>
      </c>
      <c r="J165" s="58">
        <f>(I165/H165)*100</f>
        <v>100</v>
      </c>
      <c r="K165" s="59">
        <f>J165</f>
        <v>100</v>
      </c>
      <c r="L165" s="91" t="s">
        <v>114</v>
      </c>
      <c r="M165" s="54" t="s">
        <v>204</v>
      </c>
      <c r="N165" s="299"/>
    </row>
    <row r="166" spans="1:14" ht="66.75" customHeight="1" x14ac:dyDescent="0.25">
      <c r="A166" s="253"/>
      <c r="B166" s="254"/>
      <c r="C166" s="259" t="s">
        <v>49</v>
      </c>
      <c r="D166" s="242" t="s">
        <v>15</v>
      </c>
      <c r="E166" s="43" t="s">
        <v>16</v>
      </c>
      <c r="F166" s="44" t="s">
        <v>79</v>
      </c>
      <c r="G166" s="45" t="s">
        <v>18</v>
      </c>
      <c r="H166" s="46">
        <v>100</v>
      </c>
      <c r="I166" s="46">
        <v>100</v>
      </c>
      <c r="J166" s="46">
        <f>I166/H166*100</f>
        <v>100</v>
      </c>
      <c r="K166" s="235">
        <f>(J166+100)/2</f>
        <v>100</v>
      </c>
      <c r="L166" s="145" t="s">
        <v>19</v>
      </c>
      <c r="M166" s="46" t="s">
        <v>51</v>
      </c>
      <c r="N166" s="266">
        <f>(K166+K168)/2</f>
        <v>100</v>
      </c>
    </row>
    <row r="167" spans="1:14" ht="82.5" customHeight="1" x14ac:dyDescent="0.25">
      <c r="A167" s="253"/>
      <c r="B167" s="254"/>
      <c r="C167" s="260"/>
      <c r="D167" s="243"/>
      <c r="E167" s="49" t="s">
        <v>16</v>
      </c>
      <c r="F167" s="50" t="s">
        <v>52</v>
      </c>
      <c r="G167" s="51" t="s">
        <v>18</v>
      </c>
      <c r="H167" s="52">
        <v>97</v>
      </c>
      <c r="I167" s="52">
        <v>100</v>
      </c>
      <c r="J167" s="53">
        <v>100</v>
      </c>
      <c r="K167" s="236"/>
      <c r="L167" s="83" t="s">
        <v>22</v>
      </c>
      <c r="M167" s="49" t="s">
        <v>42</v>
      </c>
      <c r="N167" s="237"/>
    </row>
    <row r="168" spans="1:14" ht="68.25" customHeight="1" thickBot="1" x14ac:dyDescent="0.3">
      <c r="A168" s="253"/>
      <c r="B168" s="254"/>
      <c r="C168" s="261"/>
      <c r="D168" s="244"/>
      <c r="E168" s="54" t="s">
        <v>24</v>
      </c>
      <c r="F168" s="55" t="s">
        <v>25</v>
      </c>
      <c r="G168" s="56" t="s">
        <v>26</v>
      </c>
      <c r="H168" s="57">
        <v>16</v>
      </c>
      <c r="I168" s="58">
        <v>16</v>
      </c>
      <c r="J168" s="58">
        <f>(I168/H168)*100</f>
        <v>100</v>
      </c>
      <c r="K168" s="59">
        <f>J168</f>
        <v>100</v>
      </c>
      <c r="L168" s="91" t="s">
        <v>114</v>
      </c>
      <c r="M168" s="54" t="s">
        <v>222</v>
      </c>
      <c r="N168" s="238"/>
    </row>
    <row r="169" spans="1:14" ht="51.75" customHeight="1" x14ac:dyDescent="0.25">
      <c r="A169" s="253"/>
      <c r="B169" s="254"/>
      <c r="C169" s="306" t="s">
        <v>53</v>
      </c>
      <c r="D169" s="309" t="s">
        <v>15</v>
      </c>
      <c r="E169" s="168" t="s">
        <v>16</v>
      </c>
      <c r="F169" s="169" t="s">
        <v>54</v>
      </c>
      <c r="G169" s="170" t="s">
        <v>18</v>
      </c>
      <c r="H169" s="77">
        <v>100</v>
      </c>
      <c r="I169" s="77">
        <v>100</v>
      </c>
      <c r="J169" s="77">
        <f>I169/H169*100</f>
        <v>100</v>
      </c>
      <c r="K169" s="287">
        <f>(J169+100)/2</f>
        <v>100</v>
      </c>
      <c r="L169" s="171" t="s">
        <v>19</v>
      </c>
      <c r="M169" s="77" t="s">
        <v>51</v>
      </c>
      <c r="N169" s="266">
        <f>(K169+K171)/2</f>
        <v>94.642857142857139</v>
      </c>
    </row>
    <row r="170" spans="1:14" ht="66" customHeight="1" x14ac:dyDescent="0.25">
      <c r="A170" s="253"/>
      <c r="B170" s="254"/>
      <c r="C170" s="307"/>
      <c r="D170" s="310"/>
      <c r="E170" s="172" t="s">
        <v>16</v>
      </c>
      <c r="F170" s="173" t="s">
        <v>55</v>
      </c>
      <c r="G170" s="174" t="s">
        <v>18</v>
      </c>
      <c r="H170" s="53">
        <v>97</v>
      </c>
      <c r="I170" s="53">
        <v>100</v>
      </c>
      <c r="J170" s="53">
        <v>100</v>
      </c>
      <c r="K170" s="288"/>
      <c r="L170" s="175" t="s">
        <v>22</v>
      </c>
      <c r="M170" s="172" t="s">
        <v>42</v>
      </c>
      <c r="N170" s="237"/>
    </row>
    <row r="171" spans="1:14" ht="83.25" customHeight="1" thickBot="1" x14ac:dyDescent="0.3">
      <c r="A171" s="253"/>
      <c r="B171" s="254"/>
      <c r="C171" s="308"/>
      <c r="D171" s="311"/>
      <c r="E171" s="176" t="s">
        <v>24</v>
      </c>
      <c r="F171" s="177" t="s">
        <v>25</v>
      </c>
      <c r="G171" s="178" t="s">
        <v>26</v>
      </c>
      <c r="H171" s="88">
        <v>28</v>
      </c>
      <c r="I171" s="88">
        <v>25</v>
      </c>
      <c r="J171" s="88">
        <f>(I171/H171)*100</f>
        <v>89.285714285714292</v>
      </c>
      <c r="K171" s="89">
        <f>J171</f>
        <v>89.285714285714292</v>
      </c>
      <c r="L171" s="179" t="s">
        <v>115</v>
      </c>
      <c r="M171" s="176" t="s">
        <v>222</v>
      </c>
      <c r="N171" s="237"/>
    </row>
    <row r="172" spans="1:14" ht="69" customHeight="1" x14ac:dyDescent="0.25">
      <c r="A172" s="253"/>
      <c r="B172" s="254"/>
      <c r="C172" s="259" t="s">
        <v>56</v>
      </c>
      <c r="D172" s="242" t="s">
        <v>15</v>
      </c>
      <c r="E172" s="43" t="s">
        <v>16</v>
      </c>
      <c r="F172" s="44" t="s">
        <v>57</v>
      </c>
      <c r="G172" s="45" t="s">
        <v>18</v>
      </c>
      <c r="H172" s="46">
        <v>100</v>
      </c>
      <c r="I172" s="46">
        <v>100</v>
      </c>
      <c r="J172" s="46">
        <f>I172/H172*100</f>
        <v>100</v>
      </c>
      <c r="K172" s="235">
        <f>(J172+100)/2</f>
        <v>100</v>
      </c>
      <c r="L172" s="47" t="s">
        <v>19</v>
      </c>
      <c r="M172" s="46" t="s">
        <v>51</v>
      </c>
      <c r="N172" s="266">
        <f>(K172+K174)/2</f>
        <v>100</v>
      </c>
    </row>
    <row r="173" spans="1:14" ht="84" customHeight="1" x14ac:dyDescent="0.25">
      <c r="A173" s="253"/>
      <c r="B173" s="254"/>
      <c r="C173" s="260"/>
      <c r="D173" s="243"/>
      <c r="E173" s="49" t="s">
        <v>16</v>
      </c>
      <c r="F173" s="50" t="s">
        <v>58</v>
      </c>
      <c r="G173" s="51" t="s">
        <v>18</v>
      </c>
      <c r="H173" s="52">
        <v>97</v>
      </c>
      <c r="I173" s="52">
        <v>100</v>
      </c>
      <c r="J173" s="53">
        <v>100</v>
      </c>
      <c r="K173" s="236"/>
      <c r="L173" s="49" t="s">
        <v>22</v>
      </c>
      <c r="M173" s="49" t="s">
        <v>42</v>
      </c>
      <c r="N173" s="237"/>
    </row>
    <row r="174" spans="1:14" ht="69.75" customHeight="1" thickBot="1" x14ac:dyDescent="0.3">
      <c r="A174" s="253"/>
      <c r="B174" s="255"/>
      <c r="C174" s="261"/>
      <c r="D174" s="244"/>
      <c r="E174" s="54" t="s">
        <v>24</v>
      </c>
      <c r="F174" s="55" t="s">
        <v>25</v>
      </c>
      <c r="G174" s="56" t="s">
        <v>26</v>
      </c>
      <c r="H174" s="57">
        <v>7</v>
      </c>
      <c r="I174" s="57">
        <f>(5+5+7+7)/4</f>
        <v>6</v>
      </c>
      <c r="J174" s="58">
        <f>(I174/H174)*100</f>
        <v>85.714285714285708</v>
      </c>
      <c r="K174" s="59">
        <v>100</v>
      </c>
      <c r="L174" s="54" t="s">
        <v>113</v>
      </c>
      <c r="M174" s="84" t="s">
        <v>223</v>
      </c>
      <c r="N174" s="237"/>
    </row>
    <row r="175" spans="1:14" ht="19.5" customHeight="1" thickBot="1" x14ac:dyDescent="0.3">
      <c r="A175" s="253"/>
      <c r="B175" s="26"/>
      <c r="C175" s="25"/>
      <c r="D175" s="11"/>
      <c r="E175" s="12"/>
      <c r="F175" s="13"/>
      <c r="G175" s="14"/>
      <c r="H175" s="15"/>
      <c r="I175" s="15"/>
      <c r="J175" s="16"/>
      <c r="K175" s="19"/>
      <c r="L175" s="35"/>
      <c r="M175" s="32" t="s">
        <v>32</v>
      </c>
      <c r="N175" s="104">
        <v>14</v>
      </c>
    </row>
    <row r="176" spans="1:14" ht="19.5" customHeight="1" thickBot="1" x14ac:dyDescent="0.3">
      <c r="A176" s="253"/>
      <c r="B176" s="26"/>
      <c r="C176" s="25"/>
      <c r="D176" s="11"/>
      <c r="E176" s="12"/>
      <c r="F176" s="13"/>
      <c r="G176" s="14"/>
      <c r="H176" s="15"/>
      <c r="I176" s="15"/>
      <c r="J176" s="16"/>
      <c r="K176" s="19"/>
      <c r="L176" s="35"/>
      <c r="M176" s="32" t="s">
        <v>33</v>
      </c>
      <c r="N176" s="104">
        <v>24</v>
      </c>
    </row>
    <row r="177" spans="1:14" ht="42" customHeight="1" thickBot="1" x14ac:dyDescent="0.3">
      <c r="A177" s="253"/>
      <c r="B177" s="268"/>
      <c r="C177" s="259" t="s">
        <v>63</v>
      </c>
      <c r="D177" s="242" t="s">
        <v>15</v>
      </c>
      <c r="E177" s="43" t="s">
        <v>16</v>
      </c>
      <c r="F177" s="44" t="s">
        <v>50</v>
      </c>
      <c r="G177" s="45" t="s">
        <v>18</v>
      </c>
      <c r="H177" s="46">
        <v>100</v>
      </c>
      <c r="I177" s="46">
        <v>100</v>
      </c>
      <c r="J177" s="46">
        <f>I177/H177*100</f>
        <v>100</v>
      </c>
      <c r="K177" s="235">
        <f>(J177+100)/2</f>
        <v>100</v>
      </c>
      <c r="L177" s="180" t="s">
        <v>19</v>
      </c>
      <c r="M177" s="99" t="s">
        <v>51</v>
      </c>
      <c r="N177" s="237">
        <f>(K177+K179)/2</f>
        <v>100</v>
      </c>
    </row>
    <row r="178" spans="1:14" ht="99" customHeight="1" thickBot="1" x14ac:dyDescent="0.3">
      <c r="A178" s="253"/>
      <c r="B178" s="269"/>
      <c r="C178" s="260"/>
      <c r="D178" s="243"/>
      <c r="E178" s="49" t="s">
        <v>16</v>
      </c>
      <c r="F178" s="50" t="s">
        <v>52</v>
      </c>
      <c r="G178" s="51" t="s">
        <v>18</v>
      </c>
      <c r="H178" s="52">
        <v>97</v>
      </c>
      <c r="I178" s="52">
        <v>100</v>
      </c>
      <c r="J178" s="53">
        <v>100</v>
      </c>
      <c r="K178" s="305"/>
      <c r="L178" s="181" t="s">
        <v>22</v>
      </c>
      <c r="M178" s="182" t="s">
        <v>42</v>
      </c>
      <c r="N178" s="237"/>
    </row>
    <row r="179" spans="1:14" ht="54.75" customHeight="1" thickBot="1" x14ac:dyDescent="0.3">
      <c r="A179" s="253"/>
      <c r="B179" s="269"/>
      <c r="C179" s="261"/>
      <c r="D179" s="244"/>
      <c r="E179" s="54" t="s">
        <v>24</v>
      </c>
      <c r="F179" s="55" t="s">
        <v>25</v>
      </c>
      <c r="G179" s="56" t="s">
        <v>26</v>
      </c>
      <c r="H179" s="57">
        <v>1</v>
      </c>
      <c r="I179" s="58">
        <v>1</v>
      </c>
      <c r="J179" s="58">
        <f>(I179/H179)*100</f>
        <v>100</v>
      </c>
      <c r="K179" s="59">
        <f>J179</f>
        <v>100</v>
      </c>
      <c r="L179" s="183" t="s">
        <v>111</v>
      </c>
      <c r="M179" s="54" t="s">
        <v>116</v>
      </c>
      <c r="N179" s="238"/>
    </row>
    <row r="180" spans="1:14" ht="59.25" customHeight="1" x14ac:dyDescent="0.25">
      <c r="A180" s="253"/>
      <c r="B180" s="269"/>
      <c r="C180" s="229" t="s">
        <v>70</v>
      </c>
      <c r="D180" s="242" t="s">
        <v>15</v>
      </c>
      <c r="E180" s="43" t="s">
        <v>16</v>
      </c>
      <c r="F180" s="44" t="s">
        <v>71</v>
      </c>
      <c r="G180" s="45" t="s">
        <v>18</v>
      </c>
      <c r="H180" s="46">
        <v>97</v>
      </c>
      <c r="I180" s="46">
        <v>100</v>
      </c>
      <c r="J180" s="142">
        <v>100</v>
      </c>
      <c r="K180" s="48">
        <v>100</v>
      </c>
      <c r="L180" s="43" t="s">
        <v>22</v>
      </c>
      <c r="M180" s="43" t="s">
        <v>42</v>
      </c>
      <c r="N180" s="298">
        <f>(K180+K181)/2</f>
        <v>93.75</v>
      </c>
    </row>
    <row r="181" spans="1:14" ht="73.5" customHeight="1" thickBot="1" x14ac:dyDescent="0.3">
      <c r="A181" s="253"/>
      <c r="B181" s="269"/>
      <c r="C181" s="231"/>
      <c r="D181" s="244"/>
      <c r="E181" s="54" t="s">
        <v>24</v>
      </c>
      <c r="F181" s="144" t="s">
        <v>25</v>
      </c>
      <c r="G181" s="56" t="s">
        <v>26</v>
      </c>
      <c r="H181" s="57">
        <v>16</v>
      </c>
      <c r="I181" s="58">
        <v>14</v>
      </c>
      <c r="J181" s="167">
        <f>(I181/H181)*100</f>
        <v>87.5</v>
      </c>
      <c r="K181" s="59">
        <f>J181</f>
        <v>87.5</v>
      </c>
      <c r="L181" s="91" t="s">
        <v>117</v>
      </c>
      <c r="M181" s="54" t="s">
        <v>198</v>
      </c>
      <c r="N181" s="299"/>
    </row>
    <row r="182" spans="1:14" ht="81" customHeight="1" x14ac:dyDescent="0.25">
      <c r="A182" s="253"/>
      <c r="B182" s="269"/>
      <c r="C182" s="259" t="s">
        <v>72</v>
      </c>
      <c r="D182" s="242" t="s">
        <v>15</v>
      </c>
      <c r="E182" s="43" t="s">
        <v>16</v>
      </c>
      <c r="F182" s="44" t="s">
        <v>73</v>
      </c>
      <c r="G182" s="45" t="s">
        <v>18</v>
      </c>
      <c r="H182" s="46">
        <v>90</v>
      </c>
      <c r="I182" s="77">
        <f>131/129*100</f>
        <v>101.55038759689923</v>
      </c>
      <c r="J182" s="77">
        <v>100</v>
      </c>
      <c r="K182" s="287">
        <f>(J182+100)/2</f>
        <v>100</v>
      </c>
      <c r="L182" s="145" t="s">
        <v>118</v>
      </c>
      <c r="M182" s="43" t="s">
        <v>224</v>
      </c>
      <c r="N182" s="266">
        <f>(K182+K184)/2</f>
        <v>97.866578706446219</v>
      </c>
    </row>
    <row r="183" spans="1:14" ht="69" customHeight="1" x14ac:dyDescent="0.25">
      <c r="A183" s="253"/>
      <c r="B183" s="269"/>
      <c r="C183" s="260"/>
      <c r="D183" s="243"/>
      <c r="E183" s="49" t="s">
        <v>16</v>
      </c>
      <c r="F183" s="50" t="s">
        <v>89</v>
      </c>
      <c r="G183" s="51" t="s">
        <v>18</v>
      </c>
      <c r="H183" s="52">
        <v>97</v>
      </c>
      <c r="I183" s="52">
        <v>100</v>
      </c>
      <c r="J183" s="53">
        <v>100</v>
      </c>
      <c r="K183" s="288"/>
      <c r="L183" s="49" t="s">
        <v>22</v>
      </c>
      <c r="M183" s="49" t="s">
        <v>42</v>
      </c>
      <c r="N183" s="237"/>
    </row>
    <row r="184" spans="1:14" ht="126" customHeight="1" thickBot="1" x14ac:dyDescent="0.3">
      <c r="A184" s="253"/>
      <c r="B184" s="269"/>
      <c r="C184" s="261"/>
      <c r="D184" s="244"/>
      <c r="E184" s="54" t="s">
        <v>24</v>
      </c>
      <c r="F184" s="55" t="s">
        <v>75</v>
      </c>
      <c r="G184" s="56" t="s">
        <v>76</v>
      </c>
      <c r="H184" s="57">
        <v>18569</v>
      </c>
      <c r="I184" s="137">
        <f>3825+4207.5+5202+4542.19</f>
        <v>17776.689999999999</v>
      </c>
      <c r="J184" s="58">
        <f>(I184/H184)*100</f>
        <v>95.733157412892439</v>
      </c>
      <c r="K184" s="59">
        <f>J184</f>
        <v>95.733157412892439</v>
      </c>
      <c r="L184" s="54" t="s">
        <v>118</v>
      </c>
      <c r="M184" s="54" t="s">
        <v>225</v>
      </c>
      <c r="N184" s="238"/>
    </row>
    <row r="185" spans="1:14" ht="19.5" thickBot="1" x14ac:dyDescent="0.3">
      <c r="A185" s="103"/>
      <c r="M185" s="32" t="s">
        <v>32</v>
      </c>
      <c r="N185" s="104">
        <v>15</v>
      </c>
    </row>
    <row r="186" spans="1:14" ht="19.5" thickBot="1" x14ac:dyDescent="0.3">
      <c r="A186" s="103"/>
      <c r="M186" s="32" t="s">
        <v>33</v>
      </c>
      <c r="N186" s="104">
        <v>24</v>
      </c>
    </row>
    <row r="187" spans="1:14" ht="72" customHeight="1" x14ac:dyDescent="0.25">
      <c r="A187" s="258" t="s">
        <v>119</v>
      </c>
      <c r="B187" s="258">
        <v>2434500360</v>
      </c>
      <c r="C187" s="239" t="s">
        <v>49</v>
      </c>
      <c r="D187" s="242" t="s">
        <v>15</v>
      </c>
      <c r="E187" s="43" t="s">
        <v>16</v>
      </c>
      <c r="F187" s="44" t="s">
        <v>120</v>
      </c>
      <c r="G187" s="45" t="s">
        <v>18</v>
      </c>
      <c r="H187" s="185">
        <v>100</v>
      </c>
      <c r="I187" s="46">
        <v>100</v>
      </c>
      <c r="J187" s="46">
        <f>I187/H187*100</f>
        <v>100</v>
      </c>
      <c r="K187" s="235">
        <f>(J187+100)/2</f>
        <v>100</v>
      </c>
      <c r="L187" s="145" t="s">
        <v>19</v>
      </c>
      <c r="M187" s="78" t="s">
        <v>51</v>
      </c>
      <c r="N187" s="237">
        <f>(K187+K189)/2</f>
        <v>98.387096774193552</v>
      </c>
    </row>
    <row r="188" spans="1:14" ht="97.5" customHeight="1" x14ac:dyDescent="0.25">
      <c r="A188" s="254"/>
      <c r="B188" s="254"/>
      <c r="C188" s="240"/>
      <c r="D188" s="243"/>
      <c r="E188" s="49" t="s">
        <v>16</v>
      </c>
      <c r="F188" s="50" t="s">
        <v>52</v>
      </c>
      <c r="G188" s="186" t="s">
        <v>18</v>
      </c>
      <c r="H188" s="52">
        <v>97</v>
      </c>
      <c r="I188" s="95">
        <v>100</v>
      </c>
      <c r="J188" s="53">
        <v>100</v>
      </c>
      <c r="K188" s="236"/>
      <c r="L188" s="83" t="s">
        <v>22</v>
      </c>
      <c r="M188" s="83" t="s">
        <v>41</v>
      </c>
      <c r="N188" s="237"/>
    </row>
    <row r="189" spans="1:14" ht="77.25" customHeight="1" thickBot="1" x14ac:dyDescent="0.3">
      <c r="A189" s="254"/>
      <c r="B189" s="254"/>
      <c r="C189" s="241"/>
      <c r="D189" s="244"/>
      <c r="E189" s="54" t="s">
        <v>24</v>
      </c>
      <c r="F189" s="55" t="s">
        <v>25</v>
      </c>
      <c r="G189" s="56" t="s">
        <v>26</v>
      </c>
      <c r="H189" s="187">
        <v>31</v>
      </c>
      <c r="I189" s="58">
        <v>30</v>
      </c>
      <c r="J189" s="58">
        <f>(I189/H189)*100</f>
        <v>96.774193548387103</v>
      </c>
      <c r="K189" s="59">
        <f>J189</f>
        <v>96.774193548387103</v>
      </c>
      <c r="L189" s="91" t="s">
        <v>121</v>
      </c>
      <c r="M189" s="135" t="s">
        <v>226</v>
      </c>
      <c r="N189" s="238"/>
    </row>
    <row r="190" spans="1:14" ht="51.75" customHeight="1" x14ac:dyDescent="0.25">
      <c r="A190" s="254"/>
      <c r="B190" s="254"/>
      <c r="C190" s="239" t="s">
        <v>53</v>
      </c>
      <c r="D190" s="242" t="s">
        <v>15</v>
      </c>
      <c r="E190" s="43" t="s">
        <v>16</v>
      </c>
      <c r="F190" s="44" t="s">
        <v>122</v>
      </c>
      <c r="G190" s="45" t="s">
        <v>18</v>
      </c>
      <c r="H190" s="46">
        <v>100</v>
      </c>
      <c r="I190" s="46">
        <v>100</v>
      </c>
      <c r="J190" s="46">
        <f>I190/H190*100</f>
        <v>100</v>
      </c>
      <c r="K190" s="235">
        <f>(J190+100)/2</f>
        <v>100</v>
      </c>
      <c r="L190" s="145" t="s">
        <v>19</v>
      </c>
      <c r="M190" s="45" t="s">
        <v>51</v>
      </c>
      <c r="N190" s="266">
        <f>K192</f>
        <v>97.222222222222214</v>
      </c>
    </row>
    <row r="191" spans="1:14" ht="69.75" customHeight="1" x14ac:dyDescent="0.25">
      <c r="A191" s="254"/>
      <c r="B191" s="254"/>
      <c r="C191" s="240"/>
      <c r="D191" s="243"/>
      <c r="E191" s="49" t="s">
        <v>16</v>
      </c>
      <c r="F191" s="50" t="s">
        <v>55</v>
      </c>
      <c r="G191" s="51" t="s">
        <v>18</v>
      </c>
      <c r="H191" s="52">
        <v>97</v>
      </c>
      <c r="I191" s="52">
        <v>100</v>
      </c>
      <c r="J191" s="53">
        <v>100</v>
      </c>
      <c r="K191" s="236"/>
      <c r="L191" s="83" t="s">
        <v>22</v>
      </c>
      <c r="M191" s="83" t="s">
        <v>41</v>
      </c>
      <c r="N191" s="237"/>
    </row>
    <row r="192" spans="1:14" ht="66.75" customHeight="1" thickBot="1" x14ac:dyDescent="0.3">
      <c r="A192" s="254"/>
      <c r="B192" s="254"/>
      <c r="C192" s="241"/>
      <c r="D192" s="244"/>
      <c r="E192" s="54" t="s">
        <v>24</v>
      </c>
      <c r="F192" s="55" t="s">
        <v>25</v>
      </c>
      <c r="G192" s="56" t="s">
        <v>26</v>
      </c>
      <c r="H192" s="57">
        <v>36</v>
      </c>
      <c r="I192" s="137">
        <v>35</v>
      </c>
      <c r="J192" s="58">
        <f>(I192/H192)*100</f>
        <v>97.222222222222214</v>
      </c>
      <c r="K192" s="59">
        <f>J192</f>
        <v>97.222222222222214</v>
      </c>
      <c r="L192" s="91" t="s">
        <v>121</v>
      </c>
      <c r="M192" s="135" t="s">
        <v>226</v>
      </c>
      <c r="N192" s="238"/>
    </row>
    <row r="193" spans="1:14" ht="52.5" customHeight="1" x14ac:dyDescent="0.25">
      <c r="A193" s="254"/>
      <c r="B193" s="254"/>
      <c r="C193" s="239" t="s">
        <v>56</v>
      </c>
      <c r="D193" s="242" t="s">
        <v>15</v>
      </c>
      <c r="E193" s="43" t="s">
        <v>16</v>
      </c>
      <c r="F193" s="44" t="s">
        <v>123</v>
      </c>
      <c r="G193" s="45" t="s">
        <v>18</v>
      </c>
      <c r="H193" s="46">
        <v>100</v>
      </c>
      <c r="I193" s="46">
        <v>100</v>
      </c>
      <c r="J193" s="46">
        <f>I193/H193*100</f>
        <v>100</v>
      </c>
      <c r="K193" s="235">
        <f>(J193+100)/2</f>
        <v>100</v>
      </c>
      <c r="L193" s="188" t="s">
        <v>19</v>
      </c>
      <c r="M193" s="108" t="s">
        <v>51</v>
      </c>
      <c r="N193" s="266">
        <f>(K193+K195)/2</f>
        <v>105</v>
      </c>
    </row>
    <row r="194" spans="1:14" ht="98.25" customHeight="1" x14ac:dyDescent="0.25">
      <c r="A194" s="254"/>
      <c r="B194" s="254"/>
      <c r="C194" s="240"/>
      <c r="D194" s="243"/>
      <c r="E194" s="49" t="s">
        <v>16</v>
      </c>
      <c r="F194" s="50" t="s">
        <v>58</v>
      </c>
      <c r="G194" s="51" t="s">
        <v>18</v>
      </c>
      <c r="H194" s="52">
        <v>97</v>
      </c>
      <c r="I194" s="52">
        <v>100</v>
      </c>
      <c r="J194" s="53">
        <v>100</v>
      </c>
      <c r="K194" s="236"/>
      <c r="L194" s="189" t="s">
        <v>22</v>
      </c>
      <c r="M194" s="182" t="s">
        <v>41</v>
      </c>
      <c r="N194" s="237"/>
    </row>
    <row r="195" spans="1:14" ht="83.25" customHeight="1" thickBot="1" x14ac:dyDescent="0.3">
      <c r="A195" s="254"/>
      <c r="B195" s="254"/>
      <c r="C195" s="241"/>
      <c r="D195" s="244"/>
      <c r="E195" s="54" t="s">
        <v>24</v>
      </c>
      <c r="F195" s="55" t="s">
        <v>25</v>
      </c>
      <c r="G195" s="56" t="s">
        <v>26</v>
      </c>
      <c r="H195" s="57">
        <v>6</v>
      </c>
      <c r="I195" s="57">
        <v>7</v>
      </c>
      <c r="J195" s="58">
        <v>110</v>
      </c>
      <c r="K195" s="59">
        <f>J195</f>
        <v>110</v>
      </c>
      <c r="L195" s="190" t="s">
        <v>44</v>
      </c>
      <c r="M195" s="191" t="s">
        <v>128</v>
      </c>
      <c r="N195" s="238"/>
    </row>
    <row r="196" spans="1:14" ht="24.75" customHeight="1" thickBot="1" x14ac:dyDescent="0.3">
      <c r="A196" s="254"/>
      <c r="B196" s="254"/>
      <c r="C196" s="6"/>
      <c r="D196" s="4"/>
      <c r="E196" s="5"/>
      <c r="F196" s="40"/>
      <c r="G196" s="7"/>
      <c r="H196" s="8"/>
      <c r="I196" s="8"/>
      <c r="J196" s="9"/>
      <c r="K196" s="10"/>
      <c r="L196" s="75"/>
      <c r="M196" s="76" t="s">
        <v>32</v>
      </c>
      <c r="N196" s="217">
        <v>16</v>
      </c>
    </row>
    <row r="197" spans="1:14" ht="22.5" customHeight="1" thickBot="1" x14ac:dyDescent="0.3">
      <c r="A197" s="254"/>
      <c r="B197" s="254"/>
      <c r="C197" s="6"/>
      <c r="D197" s="4"/>
      <c r="E197" s="5"/>
      <c r="F197" s="40"/>
      <c r="G197" s="7"/>
      <c r="H197" s="8"/>
      <c r="I197" s="8"/>
      <c r="J197" s="9"/>
      <c r="K197" s="10"/>
      <c r="L197" s="75"/>
      <c r="M197" s="76" t="s">
        <v>33</v>
      </c>
      <c r="N197" s="218">
        <v>24</v>
      </c>
    </row>
    <row r="198" spans="1:14" ht="66" customHeight="1" x14ac:dyDescent="0.25">
      <c r="A198" s="254"/>
      <c r="B198" s="254"/>
      <c r="C198" s="291" t="s">
        <v>124</v>
      </c>
      <c r="D198" s="233" t="s">
        <v>15</v>
      </c>
      <c r="E198" s="97" t="s">
        <v>16</v>
      </c>
      <c r="F198" s="98" t="s">
        <v>120</v>
      </c>
      <c r="G198" s="78" t="s">
        <v>18</v>
      </c>
      <c r="H198" s="99">
        <v>100</v>
      </c>
      <c r="I198" s="99">
        <v>100</v>
      </c>
      <c r="J198" s="192">
        <f>I198/H198*100</f>
        <v>100</v>
      </c>
      <c r="K198" s="303">
        <v>100</v>
      </c>
      <c r="L198" s="100" t="s">
        <v>19</v>
      </c>
      <c r="M198" s="145" t="s">
        <v>51</v>
      </c>
      <c r="N198" s="266">
        <f>(K198+K200)/2</f>
        <v>100</v>
      </c>
    </row>
    <row r="199" spans="1:14" ht="99" customHeight="1" x14ac:dyDescent="0.25">
      <c r="A199" s="254"/>
      <c r="B199" s="254"/>
      <c r="C199" s="291"/>
      <c r="D199" s="233"/>
      <c r="E199" s="49" t="s">
        <v>16</v>
      </c>
      <c r="F199" s="50" t="s">
        <v>52</v>
      </c>
      <c r="G199" s="51" t="s">
        <v>18</v>
      </c>
      <c r="H199" s="52">
        <v>97</v>
      </c>
      <c r="I199" s="52">
        <v>100</v>
      </c>
      <c r="J199" s="192">
        <v>100</v>
      </c>
      <c r="K199" s="288"/>
      <c r="L199" s="109" t="s">
        <v>22</v>
      </c>
      <c r="M199" s="83" t="s">
        <v>41</v>
      </c>
      <c r="N199" s="237"/>
    </row>
    <row r="200" spans="1:14" ht="69.75" customHeight="1" thickBot="1" x14ac:dyDescent="0.3">
      <c r="A200" s="254"/>
      <c r="B200" s="254"/>
      <c r="C200" s="292"/>
      <c r="D200" s="234"/>
      <c r="E200" s="54" t="s">
        <v>24</v>
      </c>
      <c r="F200" s="55" t="s">
        <v>25</v>
      </c>
      <c r="G200" s="56" t="s">
        <v>26</v>
      </c>
      <c r="H200" s="57">
        <v>3</v>
      </c>
      <c r="I200" s="58">
        <v>3</v>
      </c>
      <c r="J200" s="58">
        <f>I200/H200*100</f>
        <v>100</v>
      </c>
      <c r="K200" s="59">
        <f>J200</f>
        <v>100</v>
      </c>
      <c r="L200" s="60" t="s">
        <v>19</v>
      </c>
      <c r="M200" s="91" t="s">
        <v>125</v>
      </c>
      <c r="N200" s="238"/>
    </row>
    <row r="201" spans="1:14" ht="70.5" customHeight="1" x14ac:dyDescent="0.25">
      <c r="A201" s="254"/>
      <c r="B201" s="254"/>
      <c r="C201" s="239" t="s">
        <v>126</v>
      </c>
      <c r="D201" s="242" t="s">
        <v>15</v>
      </c>
      <c r="E201" s="43" t="s">
        <v>16</v>
      </c>
      <c r="F201" s="44" t="s">
        <v>86</v>
      </c>
      <c r="G201" s="45" t="s">
        <v>18</v>
      </c>
      <c r="H201" s="46">
        <v>100</v>
      </c>
      <c r="I201" s="46">
        <v>100</v>
      </c>
      <c r="J201" s="77">
        <f>I201/H201*100</f>
        <v>100</v>
      </c>
      <c r="K201" s="287">
        <v>100</v>
      </c>
      <c r="L201" s="47" t="s">
        <v>19</v>
      </c>
      <c r="M201" s="145" t="s">
        <v>51</v>
      </c>
      <c r="N201" s="266">
        <f>(K201+K203)/2</f>
        <v>100</v>
      </c>
    </row>
    <row r="202" spans="1:14" ht="99" customHeight="1" x14ac:dyDescent="0.25">
      <c r="A202" s="254"/>
      <c r="B202" s="254"/>
      <c r="C202" s="240"/>
      <c r="D202" s="243"/>
      <c r="E202" s="49" t="s">
        <v>16</v>
      </c>
      <c r="F202" s="50" t="s">
        <v>55</v>
      </c>
      <c r="G202" s="51" t="s">
        <v>18</v>
      </c>
      <c r="H202" s="52">
        <v>97</v>
      </c>
      <c r="I202" s="52">
        <v>100</v>
      </c>
      <c r="J202" s="53">
        <v>100</v>
      </c>
      <c r="K202" s="288"/>
      <c r="L202" s="83" t="s">
        <v>127</v>
      </c>
      <c r="M202" s="83" t="s">
        <v>42</v>
      </c>
      <c r="N202" s="237"/>
    </row>
    <row r="203" spans="1:14" ht="71.25" customHeight="1" thickBot="1" x14ac:dyDescent="0.3">
      <c r="A203" s="254"/>
      <c r="B203" s="255"/>
      <c r="C203" s="241"/>
      <c r="D203" s="244"/>
      <c r="E203" s="54" t="s">
        <v>24</v>
      </c>
      <c r="F203" s="55" t="s">
        <v>25</v>
      </c>
      <c r="G203" s="56" t="s">
        <v>26</v>
      </c>
      <c r="H203" s="57">
        <v>1</v>
      </c>
      <c r="I203" s="57">
        <v>1</v>
      </c>
      <c r="J203" s="58">
        <v>100</v>
      </c>
      <c r="K203" s="59">
        <f>J203</f>
        <v>100</v>
      </c>
      <c r="L203" s="91" t="s">
        <v>185</v>
      </c>
      <c r="M203" s="90" t="s">
        <v>96</v>
      </c>
      <c r="N203" s="237"/>
    </row>
    <row r="204" spans="1:14" ht="24.75" customHeight="1" thickBot="1" x14ac:dyDescent="0.3">
      <c r="A204" s="254"/>
      <c r="B204" s="184"/>
      <c r="C204" s="25"/>
      <c r="D204" s="11"/>
      <c r="E204" s="12"/>
      <c r="F204" s="13"/>
      <c r="G204" s="14"/>
      <c r="H204" s="15"/>
      <c r="I204" s="15"/>
      <c r="J204" s="16"/>
      <c r="K204" s="19"/>
      <c r="L204" s="33"/>
      <c r="M204" s="32" t="s">
        <v>32</v>
      </c>
      <c r="N204" s="104">
        <v>17</v>
      </c>
    </row>
    <row r="205" spans="1:14" ht="22.5" customHeight="1" thickBot="1" x14ac:dyDescent="0.3">
      <c r="A205" s="254"/>
      <c r="B205" s="184"/>
      <c r="C205" s="25"/>
      <c r="D205" s="11"/>
      <c r="E205" s="12"/>
      <c r="F205" s="13"/>
      <c r="G205" s="14"/>
      <c r="H205" s="15"/>
      <c r="I205" s="15"/>
      <c r="J205" s="16"/>
      <c r="K205" s="19"/>
      <c r="L205" s="34"/>
      <c r="M205" s="32" t="s">
        <v>33</v>
      </c>
      <c r="N205" s="104">
        <v>24</v>
      </c>
    </row>
    <row r="206" spans="1:14" ht="58.5" customHeight="1" x14ac:dyDescent="0.25">
      <c r="A206" s="254"/>
      <c r="B206" s="256"/>
      <c r="C206" s="229" t="s">
        <v>70</v>
      </c>
      <c r="D206" s="242" t="s">
        <v>15</v>
      </c>
      <c r="E206" s="43" t="s">
        <v>16</v>
      </c>
      <c r="F206" s="44" t="s">
        <v>71</v>
      </c>
      <c r="G206" s="45" t="s">
        <v>18</v>
      </c>
      <c r="H206" s="46">
        <v>97</v>
      </c>
      <c r="I206" s="46">
        <v>100</v>
      </c>
      <c r="J206" s="142">
        <v>100</v>
      </c>
      <c r="K206" s="48">
        <v>100</v>
      </c>
      <c r="L206" s="145" t="s">
        <v>22</v>
      </c>
      <c r="M206" s="99"/>
      <c r="N206" s="304">
        <f>(K206+K207)/2</f>
        <v>100</v>
      </c>
    </row>
    <row r="207" spans="1:14" ht="74.25" customHeight="1" thickBot="1" x14ac:dyDescent="0.3">
      <c r="A207" s="254"/>
      <c r="B207" s="257"/>
      <c r="C207" s="231"/>
      <c r="D207" s="244"/>
      <c r="E207" s="54" t="s">
        <v>24</v>
      </c>
      <c r="F207" s="55" t="s">
        <v>25</v>
      </c>
      <c r="G207" s="56" t="s">
        <v>26</v>
      </c>
      <c r="H207" s="57">
        <v>40</v>
      </c>
      <c r="I207" s="57">
        <v>40</v>
      </c>
      <c r="J207" s="58">
        <f>(I207/H207)*100</f>
        <v>100</v>
      </c>
      <c r="K207" s="59">
        <f>J207</f>
        <v>100</v>
      </c>
      <c r="L207" s="60" t="s">
        <v>19</v>
      </c>
      <c r="M207" s="91" t="s">
        <v>128</v>
      </c>
      <c r="N207" s="299"/>
    </row>
    <row r="208" spans="1:14" ht="57.75" customHeight="1" x14ac:dyDescent="0.25">
      <c r="A208" s="254"/>
      <c r="B208" s="257"/>
      <c r="C208" s="259" t="s">
        <v>72</v>
      </c>
      <c r="D208" s="242" t="s">
        <v>15</v>
      </c>
      <c r="E208" s="43" t="s">
        <v>16</v>
      </c>
      <c r="F208" s="44" t="s">
        <v>73</v>
      </c>
      <c r="G208" s="45" t="s">
        <v>18</v>
      </c>
      <c r="H208" s="46">
        <v>90</v>
      </c>
      <c r="I208" s="127">
        <f>161/164*100</f>
        <v>98.170731707317074</v>
      </c>
      <c r="J208" s="77">
        <v>100</v>
      </c>
      <c r="K208" s="235">
        <f>(100+100)/2</f>
        <v>100</v>
      </c>
      <c r="L208" s="47" t="s">
        <v>129</v>
      </c>
      <c r="M208" s="43" t="s">
        <v>130</v>
      </c>
      <c r="N208" s="266">
        <f>(K208+K210)/2</f>
        <v>96.572135742828181</v>
      </c>
    </row>
    <row r="209" spans="1:14" ht="69" customHeight="1" x14ac:dyDescent="0.25">
      <c r="A209" s="254"/>
      <c r="B209" s="257"/>
      <c r="C209" s="260"/>
      <c r="D209" s="243"/>
      <c r="E209" s="49" t="s">
        <v>16</v>
      </c>
      <c r="F209" s="50" t="s">
        <v>89</v>
      </c>
      <c r="G209" s="51" t="s">
        <v>18</v>
      </c>
      <c r="H209" s="52">
        <v>97</v>
      </c>
      <c r="I209" s="52">
        <v>100</v>
      </c>
      <c r="J209" s="53">
        <v>100</v>
      </c>
      <c r="K209" s="236"/>
      <c r="L209" s="83" t="s">
        <v>22</v>
      </c>
      <c r="M209" s="109" t="s">
        <v>41</v>
      </c>
      <c r="N209" s="237"/>
    </row>
    <row r="210" spans="1:14" ht="144.75" customHeight="1" thickBot="1" x14ac:dyDescent="0.3">
      <c r="A210" s="254"/>
      <c r="B210" s="257"/>
      <c r="C210" s="261"/>
      <c r="D210" s="244"/>
      <c r="E210" s="54" t="s">
        <v>24</v>
      </c>
      <c r="F210" s="55" t="s">
        <v>75</v>
      </c>
      <c r="G210" s="56" t="s">
        <v>76</v>
      </c>
      <c r="H210" s="57">
        <v>33534</v>
      </c>
      <c r="I210" s="139">
        <f>7448.5+10587.5+6099.5+7099.5</f>
        <v>31235</v>
      </c>
      <c r="J210" s="58">
        <f>(I210/H210)*100</f>
        <v>93.144271485656347</v>
      </c>
      <c r="K210" s="59">
        <f>J210</f>
        <v>93.144271485656347</v>
      </c>
      <c r="L210" s="91" t="s">
        <v>129</v>
      </c>
      <c r="M210" s="54" t="s">
        <v>205</v>
      </c>
      <c r="N210" s="238"/>
    </row>
    <row r="211" spans="1:14" ht="62.25" customHeight="1" x14ac:dyDescent="0.25">
      <c r="A211" s="249"/>
      <c r="B211" s="270"/>
      <c r="C211" s="290" t="s">
        <v>27</v>
      </c>
      <c r="D211" s="232" t="s">
        <v>15</v>
      </c>
      <c r="E211" s="43" t="s">
        <v>16</v>
      </c>
      <c r="F211" s="44" t="s">
        <v>28</v>
      </c>
      <c r="G211" s="45" t="s">
        <v>18</v>
      </c>
      <c r="H211" s="46">
        <v>100</v>
      </c>
      <c r="I211" s="46">
        <v>100</v>
      </c>
      <c r="J211" s="46">
        <f>I211/H211*100</f>
        <v>100</v>
      </c>
      <c r="K211" s="235">
        <f>(J211+100)/2</f>
        <v>100</v>
      </c>
      <c r="L211" s="47" t="s">
        <v>19</v>
      </c>
      <c r="M211" s="223" t="s">
        <v>20</v>
      </c>
      <c r="N211" s="237">
        <f>(K211+K213)/2</f>
        <v>92</v>
      </c>
    </row>
    <row r="212" spans="1:14" ht="62.25" customHeight="1" x14ac:dyDescent="0.25">
      <c r="A212" s="250"/>
      <c r="B212" s="271"/>
      <c r="C212" s="291"/>
      <c r="D212" s="233"/>
      <c r="E212" s="49" t="s">
        <v>16</v>
      </c>
      <c r="F212" s="50" t="s">
        <v>93</v>
      </c>
      <c r="G212" s="51" t="s">
        <v>18</v>
      </c>
      <c r="H212" s="52">
        <v>97</v>
      </c>
      <c r="I212" s="52">
        <v>100</v>
      </c>
      <c r="J212" s="53">
        <v>100</v>
      </c>
      <c r="K212" s="236"/>
      <c r="L212" s="49" t="s">
        <v>22</v>
      </c>
      <c r="M212" s="49" t="s">
        <v>42</v>
      </c>
      <c r="N212" s="237"/>
    </row>
    <row r="213" spans="1:14" ht="62.25" customHeight="1" thickBot="1" x14ac:dyDescent="0.3">
      <c r="A213" s="250"/>
      <c r="B213" s="271"/>
      <c r="C213" s="291"/>
      <c r="D213" s="233"/>
      <c r="E213" s="84" t="s">
        <v>24</v>
      </c>
      <c r="F213" s="85" t="s">
        <v>25</v>
      </c>
      <c r="G213" s="86" t="s">
        <v>26</v>
      </c>
      <c r="H213" s="87">
        <v>25</v>
      </c>
      <c r="I213" s="88">
        <v>21</v>
      </c>
      <c r="J213" s="58">
        <f>(I213/H213)*100</f>
        <v>84</v>
      </c>
      <c r="K213" s="59">
        <f>J213</f>
        <v>84</v>
      </c>
      <c r="L213" s="84" t="s">
        <v>94</v>
      </c>
      <c r="M213" s="84" t="s">
        <v>197</v>
      </c>
      <c r="N213" s="237"/>
    </row>
    <row r="214" spans="1:14" ht="62.25" customHeight="1" x14ac:dyDescent="0.25">
      <c r="A214" s="250"/>
      <c r="B214" s="271"/>
      <c r="C214" s="290" t="s">
        <v>196</v>
      </c>
      <c r="D214" s="232" t="s">
        <v>15</v>
      </c>
      <c r="E214" s="43" t="s">
        <v>16</v>
      </c>
      <c r="F214" s="44" t="s">
        <v>28</v>
      </c>
      <c r="G214" s="45" t="s">
        <v>18</v>
      </c>
      <c r="H214" s="46">
        <v>100</v>
      </c>
      <c r="I214" s="46">
        <v>100</v>
      </c>
      <c r="J214" s="46">
        <f>I214/H214*100</f>
        <v>100</v>
      </c>
      <c r="K214" s="235">
        <f>(J214+100)/2</f>
        <v>100</v>
      </c>
      <c r="L214" s="47" t="s">
        <v>19</v>
      </c>
      <c r="M214" s="223" t="s">
        <v>20</v>
      </c>
      <c r="N214" s="266">
        <f>(K214+K216)/2</f>
        <v>100</v>
      </c>
    </row>
    <row r="215" spans="1:14" ht="62.25" customHeight="1" x14ac:dyDescent="0.25">
      <c r="A215" s="250"/>
      <c r="B215" s="271"/>
      <c r="C215" s="291"/>
      <c r="D215" s="233"/>
      <c r="E215" s="49" t="s">
        <v>16</v>
      </c>
      <c r="F215" s="50" t="s">
        <v>93</v>
      </c>
      <c r="G215" s="51" t="s">
        <v>18</v>
      </c>
      <c r="H215" s="52">
        <v>97</v>
      </c>
      <c r="I215" s="52">
        <v>100</v>
      </c>
      <c r="J215" s="53">
        <v>100</v>
      </c>
      <c r="K215" s="236"/>
      <c r="L215" s="49" t="s">
        <v>22</v>
      </c>
      <c r="M215" s="49" t="s">
        <v>42</v>
      </c>
      <c r="N215" s="237"/>
    </row>
    <row r="216" spans="1:14" ht="62.25" customHeight="1" thickBot="1" x14ac:dyDescent="0.3">
      <c r="A216" s="250"/>
      <c r="B216" s="271"/>
      <c r="C216" s="291"/>
      <c r="D216" s="233"/>
      <c r="E216" s="84" t="s">
        <v>24</v>
      </c>
      <c r="F216" s="85" t="s">
        <v>25</v>
      </c>
      <c r="G216" s="86" t="s">
        <v>26</v>
      </c>
      <c r="H216" s="87">
        <v>2</v>
      </c>
      <c r="I216" s="88">
        <v>2</v>
      </c>
      <c r="J216" s="58">
        <f>(I216/H216)*100</f>
        <v>100</v>
      </c>
      <c r="K216" s="225">
        <v>100</v>
      </c>
      <c r="L216" s="84" t="s">
        <v>94</v>
      </c>
      <c r="M216" s="84" t="s">
        <v>197</v>
      </c>
      <c r="N216" s="238"/>
    </row>
    <row r="217" spans="1:14" ht="47.25" x14ac:dyDescent="0.25">
      <c r="A217" s="250"/>
      <c r="B217" s="271"/>
      <c r="C217" s="301" t="s">
        <v>30</v>
      </c>
      <c r="D217" s="242" t="s">
        <v>15</v>
      </c>
      <c r="E217" s="43" t="s">
        <v>16</v>
      </c>
      <c r="F217" s="44" t="s">
        <v>31</v>
      </c>
      <c r="G217" s="45" t="s">
        <v>18</v>
      </c>
      <c r="H217" s="46">
        <v>97</v>
      </c>
      <c r="I217" s="157">
        <v>100</v>
      </c>
      <c r="J217" s="142">
        <v>100</v>
      </c>
      <c r="K217" s="158">
        <v>100</v>
      </c>
      <c r="L217" s="43" t="s">
        <v>22</v>
      </c>
      <c r="M217" s="43" t="s">
        <v>42</v>
      </c>
      <c r="N217" s="298">
        <f>(K217+K218)/2</f>
        <v>103.70370370370371</v>
      </c>
    </row>
    <row r="218" spans="1:14" ht="63.75" thickBot="1" x14ac:dyDescent="0.3">
      <c r="A218" s="251"/>
      <c r="B218" s="272"/>
      <c r="C218" s="302"/>
      <c r="D218" s="244"/>
      <c r="E218" s="54" t="s">
        <v>24</v>
      </c>
      <c r="F218" s="55" t="s">
        <v>25</v>
      </c>
      <c r="G218" s="56" t="s">
        <v>26</v>
      </c>
      <c r="H218" s="57">
        <f>H213+H216</f>
        <v>27</v>
      </c>
      <c r="I218" s="58">
        <v>29</v>
      </c>
      <c r="J218" s="58">
        <f>(I218/H218)*100</f>
        <v>107.40740740740742</v>
      </c>
      <c r="K218" s="59">
        <f>J218</f>
        <v>107.40740740740742</v>
      </c>
      <c r="L218" s="54" t="s">
        <v>94</v>
      </c>
      <c r="M218" s="54" t="s">
        <v>197</v>
      </c>
      <c r="N218" s="299"/>
    </row>
    <row r="219" spans="1:14" ht="63.75" customHeight="1" x14ac:dyDescent="0.25">
      <c r="A219" s="252" t="s">
        <v>131</v>
      </c>
      <c r="B219" s="254">
        <v>2434500360</v>
      </c>
      <c r="C219" s="229" t="s">
        <v>27</v>
      </c>
      <c r="D219" s="232" t="s">
        <v>15</v>
      </c>
      <c r="E219" s="43" t="s">
        <v>16</v>
      </c>
      <c r="F219" s="44" t="s">
        <v>28</v>
      </c>
      <c r="G219" s="92" t="s">
        <v>18</v>
      </c>
      <c r="H219" s="46">
        <v>100</v>
      </c>
      <c r="I219" s="46">
        <v>100</v>
      </c>
      <c r="J219" s="46">
        <f>I219/H219*100</f>
        <v>100</v>
      </c>
      <c r="K219" s="235">
        <f>(J219+100)/2</f>
        <v>100</v>
      </c>
      <c r="L219" s="47" t="s">
        <v>19</v>
      </c>
      <c r="M219" s="101" t="s">
        <v>20</v>
      </c>
      <c r="N219" s="237">
        <f>(K219+K221)/2</f>
        <v>93.75</v>
      </c>
    </row>
    <row r="220" spans="1:14" ht="93.75" customHeight="1" x14ac:dyDescent="0.25">
      <c r="A220" s="253"/>
      <c r="B220" s="254"/>
      <c r="C220" s="230"/>
      <c r="D220" s="233"/>
      <c r="E220" s="49" t="s">
        <v>16</v>
      </c>
      <c r="F220" s="93" t="s">
        <v>93</v>
      </c>
      <c r="G220" s="51" t="s">
        <v>18</v>
      </c>
      <c r="H220" s="95">
        <v>97</v>
      </c>
      <c r="I220" s="52">
        <v>100</v>
      </c>
      <c r="J220" s="53">
        <v>100</v>
      </c>
      <c r="K220" s="236"/>
      <c r="L220" s="49" t="s">
        <v>22</v>
      </c>
      <c r="M220" s="49" t="s">
        <v>42</v>
      </c>
      <c r="N220" s="237"/>
    </row>
    <row r="221" spans="1:14" ht="46.5" customHeight="1" thickBot="1" x14ac:dyDescent="0.3">
      <c r="A221" s="253"/>
      <c r="B221" s="254"/>
      <c r="C221" s="231"/>
      <c r="D221" s="234"/>
      <c r="E221" s="54" t="s">
        <v>24</v>
      </c>
      <c r="F221" s="55" t="s">
        <v>25</v>
      </c>
      <c r="G221" s="96" t="s">
        <v>26</v>
      </c>
      <c r="H221" s="57">
        <v>16</v>
      </c>
      <c r="I221" s="58">
        <v>14</v>
      </c>
      <c r="J221" s="58">
        <f>(I221/H221)*100</f>
        <v>87.5</v>
      </c>
      <c r="K221" s="59">
        <f>J221</f>
        <v>87.5</v>
      </c>
      <c r="L221" s="91" t="s">
        <v>132</v>
      </c>
      <c r="M221" s="54" t="s">
        <v>195</v>
      </c>
      <c r="N221" s="238"/>
    </row>
    <row r="222" spans="1:14" ht="46.5" customHeight="1" x14ac:dyDescent="0.25">
      <c r="A222" s="253"/>
      <c r="B222" s="254"/>
      <c r="C222" s="229" t="s">
        <v>171</v>
      </c>
      <c r="D222" s="232" t="s">
        <v>15</v>
      </c>
      <c r="E222" s="43" t="s">
        <v>16</v>
      </c>
      <c r="F222" s="44" t="s">
        <v>28</v>
      </c>
      <c r="G222" s="92" t="s">
        <v>18</v>
      </c>
      <c r="H222" s="46">
        <v>100</v>
      </c>
      <c r="I222" s="46">
        <v>100</v>
      </c>
      <c r="J222" s="46">
        <f>I222/H222*100</f>
        <v>100</v>
      </c>
      <c r="K222" s="235">
        <f>(J222+100)/2</f>
        <v>100</v>
      </c>
      <c r="L222" s="47" t="s">
        <v>19</v>
      </c>
      <c r="M222" s="223" t="s">
        <v>20</v>
      </c>
      <c r="N222" s="237">
        <f>(K222+K224)/2</f>
        <v>100</v>
      </c>
    </row>
    <row r="223" spans="1:14" ht="46.5" customHeight="1" x14ac:dyDescent="0.25">
      <c r="A223" s="253"/>
      <c r="B223" s="254"/>
      <c r="C223" s="230"/>
      <c r="D223" s="233"/>
      <c r="E223" s="49" t="s">
        <v>16</v>
      </c>
      <c r="F223" s="93" t="s">
        <v>93</v>
      </c>
      <c r="G223" s="51" t="s">
        <v>18</v>
      </c>
      <c r="H223" s="95">
        <v>97</v>
      </c>
      <c r="I223" s="52">
        <v>100</v>
      </c>
      <c r="J223" s="53">
        <v>100</v>
      </c>
      <c r="K223" s="236"/>
      <c r="L223" s="49" t="s">
        <v>22</v>
      </c>
      <c r="M223" s="49" t="s">
        <v>42</v>
      </c>
      <c r="N223" s="237"/>
    </row>
    <row r="224" spans="1:14" ht="46.5" customHeight="1" thickBot="1" x14ac:dyDescent="0.3">
      <c r="A224" s="253"/>
      <c r="B224" s="254"/>
      <c r="C224" s="231"/>
      <c r="D224" s="234"/>
      <c r="E224" s="54" t="s">
        <v>24</v>
      </c>
      <c r="F224" s="55" t="s">
        <v>25</v>
      </c>
      <c r="G224" s="96" t="s">
        <v>26</v>
      </c>
      <c r="H224" s="57">
        <v>3</v>
      </c>
      <c r="I224" s="58">
        <v>3</v>
      </c>
      <c r="J224" s="58">
        <f>(I224/H224)*100</f>
        <v>100</v>
      </c>
      <c r="K224" s="59">
        <f>J224</f>
        <v>100</v>
      </c>
      <c r="L224" s="91" t="s">
        <v>132</v>
      </c>
      <c r="M224" s="54" t="s">
        <v>195</v>
      </c>
      <c r="N224" s="238"/>
    </row>
    <row r="225" spans="1:14" ht="51" customHeight="1" x14ac:dyDescent="0.25">
      <c r="A225" s="253"/>
      <c r="B225" s="254"/>
      <c r="C225" s="296" t="s">
        <v>30</v>
      </c>
      <c r="D225" s="242" t="s">
        <v>15</v>
      </c>
      <c r="E225" s="43" t="s">
        <v>16</v>
      </c>
      <c r="F225" s="44" t="s">
        <v>31</v>
      </c>
      <c r="G225" s="45" t="s">
        <v>18</v>
      </c>
      <c r="H225" s="46">
        <v>97</v>
      </c>
      <c r="I225" s="46">
        <v>3</v>
      </c>
      <c r="J225" s="142">
        <v>100</v>
      </c>
      <c r="K225" s="48">
        <v>100</v>
      </c>
      <c r="L225" s="43" t="s">
        <v>22</v>
      </c>
      <c r="M225" s="43" t="s">
        <v>42</v>
      </c>
      <c r="N225" s="298">
        <f>(K225+K226)/2</f>
        <v>105</v>
      </c>
    </row>
    <row r="226" spans="1:14" ht="60.75" customHeight="1" thickBot="1" x14ac:dyDescent="0.3">
      <c r="A226" s="253"/>
      <c r="B226" s="254"/>
      <c r="C226" s="297"/>
      <c r="D226" s="244"/>
      <c r="E226" s="54" t="s">
        <v>24</v>
      </c>
      <c r="F226" s="55" t="s">
        <v>25</v>
      </c>
      <c r="G226" s="56" t="s">
        <v>26</v>
      </c>
      <c r="H226" s="57">
        <f>H221+H224</f>
        <v>19</v>
      </c>
      <c r="I226" s="58">
        <f>I221+I224</f>
        <v>17</v>
      </c>
      <c r="J226" s="58">
        <v>110</v>
      </c>
      <c r="K226" s="59">
        <f>J226</f>
        <v>110</v>
      </c>
      <c r="L226" s="91" t="s">
        <v>133</v>
      </c>
      <c r="M226" s="54" t="s">
        <v>195</v>
      </c>
      <c r="N226" s="299"/>
    </row>
    <row r="227" spans="1:14" ht="66.75" customHeight="1" x14ac:dyDescent="0.25">
      <c r="A227" s="253"/>
      <c r="B227" s="254"/>
      <c r="C227" s="259" t="s">
        <v>49</v>
      </c>
      <c r="D227" s="242" t="s">
        <v>15</v>
      </c>
      <c r="E227" s="43" t="s">
        <v>16</v>
      </c>
      <c r="F227" s="44" t="s">
        <v>79</v>
      </c>
      <c r="G227" s="45" t="s">
        <v>18</v>
      </c>
      <c r="H227" s="46">
        <v>100</v>
      </c>
      <c r="I227" s="46">
        <v>100</v>
      </c>
      <c r="J227" s="46">
        <f>I227/H227*100</f>
        <v>100</v>
      </c>
      <c r="K227" s="235">
        <f>(J227+100)/2</f>
        <v>100</v>
      </c>
      <c r="L227" s="47" t="s">
        <v>19</v>
      </c>
      <c r="M227" s="46" t="s">
        <v>51</v>
      </c>
      <c r="N227" s="266">
        <f>(K227+K229)/2</f>
        <v>100</v>
      </c>
    </row>
    <row r="228" spans="1:14" ht="83.25" customHeight="1" x14ac:dyDescent="0.25">
      <c r="A228" s="253"/>
      <c r="B228" s="254"/>
      <c r="C228" s="260"/>
      <c r="D228" s="243"/>
      <c r="E228" s="49" t="s">
        <v>16</v>
      </c>
      <c r="F228" s="50" t="s">
        <v>52</v>
      </c>
      <c r="G228" s="51" t="s">
        <v>18</v>
      </c>
      <c r="H228" s="52">
        <v>97</v>
      </c>
      <c r="I228" s="52">
        <v>100</v>
      </c>
      <c r="J228" s="53">
        <v>100</v>
      </c>
      <c r="K228" s="236"/>
      <c r="L228" s="49" t="s">
        <v>22</v>
      </c>
      <c r="M228" s="49" t="s">
        <v>42</v>
      </c>
      <c r="N228" s="237"/>
    </row>
    <row r="229" spans="1:14" ht="82.5" customHeight="1" thickBot="1" x14ac:dyDescent="0.3">
      <c r="A229" s="253"/>
      <c r="B229" s="254"/>
      <c r="C229" s="261"/>
      <c r="D229" s="244"/>
      <c r="E229" s="54" t="s">
        <v>24</v>
      </c>
      <c r="F229" s="55" t="s">
        <v>25</v>
      </c>
      <c r="G229" s="56" t="s">
        <v>26</v>
      </c>
      <c r="H229" s="57">
        <v>10</v>
      </c>
      <c r="I229" s="57">
        <v>10</v>
      </c>
      <c r="J229" s="58">
        <f>(I229/H229)*100</f>
        <v>100</v>
      </c>
      <c r="K229" s="59">
        <f>J229</f>
        <v>100</v>
      </c>
      <c r="L229" s="60" t="s">
        <v>19</v>
      </c>
      <c r="M229" s="54" t="s">
        <v>227</v>
      </c>
      <c r="N229" s="238"/>
    </row>
    <row r="230" spans="1:14" ht="51.75" customHeight="1" x14ac:dyDescent="0.25">
      <c r="A230" s="253"/>
      <c r="B230" s="254"/>
      <c r="C230" s="259" t="s">
        <v>53</v>
      </c>
      <c r="D230" s="242" t="s">
        <v>15</v>
      </c>
      <c r="E230" s="43" t="s">
        <v>16</v>
      </c>
      <c r="F230" s="44" t="s">
        <v>54</v>
      </c>
      <c r="G230" s="45" t="s">
        <v>18</v>
      </c>
      <c r="H230" s="46">
        <v>100</v>
      </c>
      <c r="I230" s="46">
        <v>100</v>
      </c>
      <c r="J230" s="46">
        <f>I230/H230*100</f>
        <v>100</v>
      </c>
      <c r="K230" s="235">
        <f>(J230+100)/2</f>
        <v>100</v>
      </c>
      <c r="L230" s="47" t="s">
        <v>19</v>
      </c>
      <c r="M230" s="46" t="s">
        <v>51</v>
      </c>
      <c r="N230" s="266">
        <f>(K230+K232)/2</f>
        <v>100</v>
      </c>
    </row>
    <row r="231" spans="1:14" ht="66.75" customHeight="1" x14ac:dyDescent="0.25">
      <c r="A231" s="253"/>
      <c r="B231" s="254"/>
      <c r="C231" s="260"/>
      <c r="D231" s="243"/>
      <c r="E231" s="49" t="s">
        <v>16</v>
      </c>
      <c r="F231" s="50" t="s">
        <v>55</v>
      </c>
      <c r="G231" s="51" t="s">
        <v>18</v>
      </c>
      <c r="H231" s="52">
        <v>97</v>
      </c>
      <c r="I231" s="52">
        <v>100</v>
      </c>
      <c r="J231" s="53">
        <v>100</v>
      </c>
      <c r="K231" s="236"/>
      <c r="L231" s="49" t="s">
        <v>22</v>
      </c>
      <c r="M231" s="49" t="s">
        <v>42</v>
      </c>
      <c r="N231" s="237"/>
    </row>
    <row r="232" spans="1:14" ht="82.5" customHeight="1" thickBot="1" x14ac:dyDescent="0.3">
      <c r="A232" s="253"/>
      <c r="B232" s="255"/>
      <c r="C232" s="261"/>
      <c r="D232" s="244"/>
      <c r="E232" s="54" t="s">
        <v>24</v>
      </c>
      <c r="F232" s="55" t="s">
        <v>25</v>
      </c>
      <c r="G232" s="56" t="s">
        <v>26</v>
      </c>
      <c r="H232" s="57">
        <v>24</v>
      </c>
      <c r="I232" s="57">
        <v>24</v>
      </c>
      <c r="J232" s="58">
        <f>(I232/H232)*100</f>
        <v>100</v>
      </c>
      <c r="K232" s="59">
        <f>J232</f>
        <v>100</v>
      </c>
      <c r="L232" s="60" t="s">
        <v>19</v>
      </c>
      <c r="M232" s="84" t="s">
        <v>228</v>
      </c>
      <c r="N232" s="237"/>
    </row>
    <row r="233" spans="1:14" ht="20.25" customHeight="1" thickBot="1" x14ac:dyDescent="0.3">
      <c r="A233" s="253"/>
      <c r="B233" s="184"/>
      <c r="C233" s="25"/>
      <c r="D233" s="11"/>
      <c r="E233" s="12"/>
      <c r="F233" s="13"/>
      <c r="G233" s="14"/>
      <c r="H233" s="15"/>
      <c r="I233" s="15"/>
      <c r="J233" s="16"/>
      <c r="K233" s="19"/>
      <c r="L233" s="21"/>
      <c r="M233" s="32" t="s">
        <v>32</v>
      </c>
      <c r="N233" s="104">
        <v>19</v>
      </c>
    </row>
    <row r="234" spans="1:14" ht="21" customHeight="1" thickBot="1" x14ac:dyDescent="0.3">
      <c r="A234" s="253"/>
      <c r="B234" s="184"/>
      <c r="C234" s="25"/>
      <c r="D234" s="11"/>
      <c r="E234" s="12"/>
      <c r="F234" s="13"/>
      <c r="G234" s="14"/>
      <c r="H234" s="15"/>
      <c r="I234" s="15"/>
      <c r="J234" s="16"/>
      <c r="K234" s="19"/>
      <c r="L234" s="21"/>
      <c r="M234" s="32" t="s">
        <v>33</v>
      </c>
      <c r="N234" s="104">
        <v>24</v>
      </c>
    </row>
    <row r="235" spans="1:14" ht="57" customHeight="1" x14ac:dyDescent="0.25">
      <c r="A235" s="253"/>
      <c r="B235" s="256"/>
      <c r="C235" s="259" t="s">
        <v>56</v>
      </c>
      <c r="D235" s="242" t="s">
        <v>15</v>
      </c>
      <c r="E235" s="43" t="s">
        <v>16</v>
      </c>
      <c r="F235" s="44" t="s">
        <v>57</v>
      </c>
      <c r="G235" s="45" t="s">
        <v>18</v>
      </c>
      <c r="H235" s="46">
        <v>100</v>
      </c>
      <c r="I235" s="157">
        <v>100</v>
      </c>
      <c r="J235" s="52">
        <f>I235/H235*100</f>
        <v>100</v>
      </c>
      <c r="K235" s="300">
        <f>(J235+100)/2</f>
        <v>100</v>
      </c>
      <c r="L235" s="47" t="s">
        <v>19</v>
      </c>
      <c r="M235" s="99" t="s">
        <v>51</v>
      </c>
      <c r="N235" s="237">
        <f>(K235+K237)/2</f>
        <v>100</v>
      </c>
    </row>
    <row r="236" spans="1:14" ht="84.75" customHeight="1" x14ac:dyDescent="0.25">
      <c r="A236" s="253"/>
      <c r="B236" s="257"/>
      <c r="C236" s="260"/>
      <c r="D236" s="243"/>
      <c r="E236" s="49" t="s">
        <v>16</v>
      </c>
      <c r="F236" s="50" t="s">
        <v>58</v>
      </c>
      <c r="G236" s="51" t="s">
        <v>18</v>
      </c>
      <c r="H236" s="52">
        <v>97</v>
      </c>
      <c r="I236" s="52">
        <v>100</v>
      </c>
      <c r="J236" s="192">
        <v>100</v>
      </c>
      <c r="K236" s="236"/>
      <c r="L236" s="49" t="s">
        <v>22</v>
      </c>
      <c r="M236" s="49" t="s">
        <v>42</v>
      </c>
      <c r="N236" s="237"/>
    </row>
    <row r="237" spans="1:14" ht="66.75" customHeight="1" thickBot="1" x14ac:dyDescent="0.3">
      <c r="A237" s="253"/>
      <c r="B237" s="257"/>
      <c r="C237" s="261"/>
      <c r="D237" s="244"/>
      <c r="E237" s="54" t="s">
        <v>24</v>
      </c>
      <c r="F237" s="55" t="s">
        <v>25</v>
      </c>
      <c r="G237" s="56" t="s">
        <v>26</v>
      </c>
      <c r="H237" s="57">
        <v>5</v>
      </c>
      <c r="I237" s="57">
        <v>5</v>
      </c>
      <c r="J237" s="58">
        <f>(I237/H237)*100</f>
        <v>100</v>
      </c>
      <c r="K237" s="59">
        <f>J237</f>
        <v>100</v>
      </c>
      <c r="L237" s="60" t="s">
        <v>19</v>
      </c>
      <c r="M237" s="54" t="s">
        <v>227</v>
      </c>
      <c r="N237" s="238"/>
    </row>
    <row r="238" spans="1:14" ht="19.5" thickBot="1" x14ac:dyDescent="0.3">
      <c r="A238" s="103"/>
      <c r="M238" s="32" t="s">
        <v>32</v>
      </c>
      <c r="N238" s="104">
        <v>20</v>
      </c>
    </row>
    <row r="239" spans="1:14" ht="19.5" thickBot="1" x14ac:dyDescent="0.3">
      <c r="A239" s="103"/>
      <c r="M239" s="32" t="s">
        <v>33</v>
      </c>
      <c r="N239" s="104">
        <v>24</v>
      </c>
    </row>
    <row r="240" spans="1:14" ht="60" customHeight="1" thickBot="1" x14ac:dyDescent="0.3">
      <c r="A240" s="273" t="s">
        <v>134</v>
      </c>
      <c r="B240" s="258">
        <v>2434500391</v>
      </c>
      <c r="C240" s="259" t="s">
        <v>49</v>
      </c>
      <c r="D240" s="242" t="s">
        <v>15</v>
      </c>
      <c r="E240" s="43" t="s">
        <v>16</v>
      </c>
      <c r="F240" s="193" t="s">
        <v>135</v>
      </c>
      <c r="G240" s="45" t="s">
        <v>18</v>
      </c>
      <c r="H240" s="46">
        <v>100</v>
      </c>
      <c r="I240" s="46">
        <v>100</v>
      </c>
      <c r="J240" s="46">
        <f>I240/H240*100</f>
        <v>100</v>
      </c>
      <c r="K240" s="235">
        <f>(J240+100)/2</f>
        <v>100</v>
      </c>
      <c r="L240" s="47" t="s">
        <v>19</v>
      </c>
      <c r="M240" s="99" t="s">
        <v>51</v>
      </c>
      <c r="N240" s="237">
        <f>(K240+K242)/2</f>
        <v>97.72727272727272</v>
      </c>
    </row>
    <row r="241" spans="1:14" ht="97.5" customHeight="1" thickBot="1" x14ac:dyDescent="0.3">
      <c r="A241" s="253"/>
      <c r="B241" s="254"/>
      <c r="C241" s="260"/>
      <c r="D241" s="243"/>
      <c r="E241" s="194" t="s">
        <v>16</v>
      </c>
      <c r="F241" s="195" t="s">
        <v>52</v>
      </c>
      <c r="G241" s="196" t="s">
        <v>18</v>
      </c>
      <c r="H241" s="52">
        <v>97</v>
      </c>
      <c r="I241" s="52">
        <v>100</v>
      </c>
      <c r="J241" s="53">
        <v>100</v>
      </c>
      <c r="K241" s="236"/>
      <c r="L241" s="49" t="s">
        <v>22</v>
      </c>
      <c r="M241" s="109" t="s">
        <v>41</v>
      </c>
      <c r="N241" s="237"/>
    </row>
    <row r="242" spans="1:14" ht="51.75" customHeight="1" thickBot="1" x14ac:dyDescent="0.3">
      <c r="A242" s="253"/>
      <c r="B242" s="254"/>
      <c r="C242" s="261"/>
      <c r="D242" s="244"/>
      <c r="E242" s="54" t="s">
        <v>24</v>
      </c>
      <c r="F242" s="197" t="s">
        <v>25</v>
      </c>
      <c r="G242" s="56" t="s">
        <v>26</v>
      </c>
      <c r="H242" s="57">
        <v>11</v>
      </c>
      <c r="I242" s="139">
        <f>(9+9+12+12)/4</f>
        <v>10.5</v>
      </c>
      <c r="J242" s="58">
        <f>(I242/H242)*100</f>
        <v>95.454545454545453</v>
      </c>
      <c r="K242" s="59">
        <f>J242</f>
        <v>95.454545454545453</v>
      </c>
      <c r="L242" s="54" t="s">
        <v>136</v>
      </c>
      <c r="M242" s="135" t="s">
        <v>229</v>
      </c>
      <c r="N242" s="238"/>
    </row>
    <row r="243" spans="1:14" ht="61.5" customHeight="1" x14ac:dyDescent="0.25">
      <c r="A243" s="253"/>
      <c r="B243" s="254"/>
      <c r="C243" s="259" t="s">
        <v>53</v>
      </c>
      <c r="D243" s="242" t="s">
        <v>15</v>
      </c>
      <c r="E243" s="43" t="s">
        <v>16</v>
      </c>
      <c r="F243" s="44" t="s">
        <v>137</v>
      </c>
      <c r="G243" s="45" t="s">
        <v>18</v>
      </c>
      <c r="H243" s="46">
        <v>100</v>
      </c>
      <c r="I243" s="126">
        <v>100</v>
      </c>
      <c r="J243" s="46">
        <f>I243/H243*100</f>
        <v>100</v>
      </c>
      <c r="K243" s="235">
        <f>(J243+100)/2</f>
        <v>100</v>
      </c>
      <c r="L243" s="47" t="s">
        <v>19</v>
      </c>
      <c r="M243" s="46" t="s">
        <v>51</v>
      </c>
      <c r="N243" s="266">
        <f>(K243+K245)/2</f>
        <v>100</v>
      </c>
    </row>
    <row r="244" spans="1:14" ht="79.5" customHeight="1" x14ac:dyDescent="0.25">
      <c r="A244" s="253"/>
      <c r="B244" s="254"/>
      <c r="C244" s="260"/>
      <c r="D244" s="243"/>
      <c r="E244" s="49" t="s">
        <v>16</v>
      </c>
      <c r="F244" s="50" t="s">
        <v>55</v>
      </c>
      <c r="G244" s="51" t="s">
        <v>18</v>
      </c>
      <c r="H244" s="52">
        <v>97</v>
      </c>
      <c r="I244" s="132">
        <v>100</v>
      </c>
      <c r="J244" s="53">
        <v>100</v>
      </c>
      <c r="K244" s="236"/>
      <c r="L244" s="49" t="s">
        <v>22</v>
      </c>
      <c r="M244" s="109" t="s">
        <v>41</v>
      </c>
      <c r="N244" s="237"/>
    </row>
    <row r="245" spans="1:14" ht="46.5" customHeight="1" thickBot="1" x14ac:dyDescent="0.3">
      <c r="A245" s="253"/>
      <c r="B245" s="254"/>
      <c r="C245" s="261"/>
      <c r="D245" s="244"/>
      <c r="E245" s="54" t="s">
        <v>24</v>
      </c>
      <c r="F245" s="55" t="s">
        <v>25</v>
      </c>
      <c r="G245" s="56" t="s">
        <v>26</v>
      </c>
      <c r="H245" s="57">
        <v>5</v>
      </c>
      <c r="I245" s="139">
        <v>5</v>
      </c>
      <c r="J245" s="58">
        <v>100</v>
      </c>
      <c r="K245" s="59">
        <f>J245</f>
        <v>100</v>
      </c>
      <c r="L245" s="60" t="s">
        <v>19</v>
      </c>
      <c r="M245" s="135" t="s">
        <v>230</v>
      </c>
      <c r="N245" s="238"/>
    </row>
    <row r="246" spans="1:14" s="1" customFormat="1" ht="50.25" customHeight="1" x14ac:dyDescent="0.25">
      <c r="A246" s="253"/>
      <c r="B246" s="254"/>
      <c r="C246" s="229" t="s">
        <v>87</v>
      </c>
      <c r="D246" s="232" t="s">
        <v>15</v>
      </c>
      <c r="E246" s="97" t="s">
        <v>16</v>
      </c>
      <c r="F246" s="98" t="s">
        <v>80</v>
      </c>
      <c r="G246" s="78" t="s">
        <v>18</v>
      </c>
      <c r="H246" s="99">
        <v>100</v>
      </c>
      <c r="I246" s="99">
        <v>100</v>
      </c>
      <c r="J246" s="99">
        <f>I246/H246*100</f>
        <v>100</v>
      </c>
      <c r="K246" s="235">
        <f>(J246+100)/2</f>
        <v>100</v>
      </c>
      <c r="L246" s="100" t="s">
        <v>19</v>
      </c>
      <c r="M246" s="99" t="s">
        <v>51</v>
      </c>
      <c r="N246" s="266">
        <f>(K246+K248)/2</f>
        <v>100</v>
      </c>
    </row>
    <row r="247" spans="1:14" s="1" customFormat="1" ht="80.25" customHeight="1" x14ac:dyDescent="0.25">
      <c r="A247" s="253"/>
      <c r="B247" s="254"/>
      <c r="C247" s="230"/>
      <c r="D247" s="233"/>
      <c r="E247" s="49" t="s">
        <v>16</v>
      </c>
      <c r="F247" s="50" t="s">
        <v>138</v>
      </c>
      <c r="G247" s="51" t="s">
        <v>18</v>
      </c>
      <c r="H247" s="52">
        <v>97</v>
      </c>
      <c r="I247" s="52">
        <v>100</v>
      </c>
      <c r="J247" s="53">
        <v>100</v>
      </c>
      <c r="K247" s="236"/>
      <c r="L247" s="109" t="s">
        <v>22</v>
      </c>
      <c r="M247" s="109" t="s">
        <v>41</v>
      </c>
      <c r="N247" s="237"/>
    </row>
    <row r="248" spans="1:14" s="1" customFormat="1" ht="80.25" customHeight="1" thickBot="1" x14ac:dyDescent="0.3">
      <c r="A248" s="253"/>
      <c r="B248" s="254"/>
      <c r="C248" s="231"/>
      <c r="D248" s="234"/>
      <c r="E248" s="54" t="s">
        <v>24</v>
      </c>
      <c r="F248" s="55" t="s">
        <v>25</v>
      </c>
      <c r="G248" s="56" t="s">
        <v>26</v>
      </c>
      <c r="H248" s="57">
        <v>4</v>
      </c>
      <c r="I248" s="139">
        <v>4</v>
      </c>
      <c r="J248" s="58">
        <v>100</v>
      </c>
      <c r="K248" s="59">
        <f>J248</f>
        <v>100</v>
      </c>
      <c r="L248" s="60" t="s">
        <v>19</v>
      </c>
      <c r="M248" s="91" t="s">
        <v>230</v>
      </c>
      <c r="N248" s="238"/>
    </row>
    <row r="249" spans="1:14" ht="19.5" thickBot="1" x14ac:dyDescent="0.3">
      <c r="A249" s="103"/>
      <c r="M249" s="32" t="s">
        <v>32</v>
      </c>
      <c r="N249" s="104">
        <v>21</v>
      </c>
    </row>
    <row r="250" spans="1:14" ht="19.5" thickBot="1" x14ac:dyDescent="0.3">
      <c r="A250" s="103"/>
      <c r="M250" s="32" t="s">
        <v>33</v>
      </c>
      <c r="N250" s="104">
        <v>24</v>
      </c>
    </row>
    <row r="251" spans="1:14" ht="81" customHeight="1" x14ac:dyDescent="0.25">
      <c r="A251" s="273" t="s">
        <v>139</v>
      </c>
      <c r="B251" s="258">
        <v>2434001586</v>
      </c>
      <c r="C251" s="259" t="s">
        <v>140</v>
      </c>
      <c r="D251" s="242" t="s">
        <v>15</v>
      </c>
      <c r="E251" s="43" t="s">
        <v>16</v>
      </c>
      <c r="F251" s="145" t="s">
        <v>73</v>
      </c>
      <c r="G251" s="198" t="s">
        <v>18</v>
      </c>
      <c r="H251" s="46">
        <v>90</v>
      </c>
      <c r="I251" s="199">
        <f>ROUND(373/457*100,0)</f>
        <v>82</v>
      </c>
      <c r="J251" s="77">
        <f t="shared" ref="J251:J256" si="7">I251/H251*100</f>
        <v>91.111111111111114</v>
      </c>
      <c r="K251" s="262">
        <f>(91+100)/2</f>
        <v>95.5</v>
      </c>
      <c r="L251" s="200" t="s">
        <v>186</v>
      </c>
      <c r="M251" s="201" t="s">
        <v>141</v>
      </c>
      <c r="N251" s="264">
        <f>(K251+K253)/2</f>
        <v>97.683204082242554</v>
      </c>
    </row>
    <row r="252" spans="1:14" ht="51" customHeight="1" x14ac:dyDescent="0.25">
      <c r="A252" s="253"/>
      <c r="B252" s="254"/>
      <c r="C252" s="260"/>
      <c r="D252" s="243"/>
      <c r="E252" s="49" t="s">
        <v>16</v>
      </c>
      <c r="F252" s="83" t="s">
        <v>74</v>
      </c>
      <c r="G252" s="202" t="s">
        <v>18</v>
      </c>
      <c r="H252" s="52">
        <v>97</v>
      </c>
      <c r="I252" s="203">
        <v>100</v>
      </c>
      <c r="J252" s="53">
        <v>100</v>
      </c>
      <c r="K252" s="263"/>
      <c r="L252" s="49" t="s">
        <v>22</v>
      </c>
      <c r="M252" s="49" t="s">
        <v>142</v>
      </c>
      <c r="N252" s="247"/>
    </row>
    <row r="253" spans="1:14" ht="67.5" customHeight="1" thickBot="1" x14ac:dyDescent="0.3">
      <c r="A253" s="253"/>
      <c r="B253" s="254"/>
      <c r="C253" s="261"/>
      <c r="D253" s="244"/>
      <c r="E253" s="54" t="s">
        <v>24</v>
      </c>
      <c r="F253" s="91" t="s">
        <v>75</v>
      </c>
      <c r="G253" s="204" t="s">
        <v>76</v>
      </c>
      <c r="H253" s="57">
        <v>133848</v>
      </c>
      <c r="I253" s="220">
        <f>(46774.29+49170.62+14943+22781.28)</f>
        <v>133669.19</v>
      </c>
      <c r="J253" s="205">
        <f t="shared" si="7"/>
        <v>99.866408164485094</v>
      </c>
      <c r="K253" s="206">
        <f>J253</f>
        <v>99.866408164485094</v>
      </c>
      <c r="L253" s="207" t="s">
        <v>187</v>
      </c>
      <c r="M253" s="54" t="s">
        <v>143</v>
      </c>
      <c r="N253" s="265"/>
    </row>
    <row r="254" spans="1:14" ht="66.75" customHeight="1" x14ac:dyDescent="0.25">
      <c r="A254" s="253"/>
      <c r="B254" s="254"/>
      <c r="C254" s="259" t="s">
        <v>144</v>
      </c>
      <c r="D254" s="242" t="s">
        <v>15</v>
      </c>
      <c r="E254" s="43" t="s">
        <v>16</v>
      </c>
      <c r="F254" s="145" t="s">
        <v>73</v>
      </c>
      <c r="G254" s="198" t="s">
        <v>18</v>
      </c>
      <c r="H254" s="46">
        <v>90</v>
      </c>
      <c r="I254" s="199">
        <f>ROUND(389/335*100,0)</f>
        <v>116</v>
      </c>
      <c r="J254" s="77">
        <v>100</v>
      </c>
      <c r="K254" s="236">
        <f>(100+100)/2</f>
        <v>100</v>
      </c>
      <c r="L254" s="43" t="s">
        <v>188</v>
      </c>
      <c r="M254" s="145" t="s">
        <v>141</v>
      </c>
      <c r="N254" s="246">
        <f>(K254+K256)/2</f>
        <v>99.236888849311981</v>
      </c>
    </row>
    <row r="255" spans="1:14" ht="55.5" customHeight="1" x14ac:dyDescent="0.25">
      <c r="A255" s="253"/>
      <c r="B255" s="254"/>
      <c r="C255" s="260"/>
      <c r="D255" s="243"/>
      <c r="E255" s="49" t="s">
        <v>16</v>
      </c>
      <c r="F255" s="83" t="s">
        <v>145</v>
      </c>
      <c r="G255" s="202" t="s">
        <v>18</v>
      </c>
      <c r="H255" s="52">
        <v>97</v>
      </c>
      <c r="I255" s="203">
        <v>100</v>
      </c>
      <c r="J255" s="53">
        <v>100</v>
      </c>
      <c r="K255" s="245"/>
      <c r="L255" s="49" t="s">
        <v>22</v>
      </c>
      <c r="M255" s="49" t="s">
        <v>146</v>
      </c>
      <c r="N255" s="247"/>
    </row>
    <row r="256" spans="1:14" ht="98.25" customHeight="1" thickBot="1" x14ac:dyDescent="0.3">
      <c r="A256" s="274"/>
      <c r="B256" s="254"/>
      <c r="C256" s="261"/>
      <c r="D256" s="244"/>
      <c r="E256" s="54" t="s">
        <v>24</v>
      </c>
      <c r="F256" s="91" t="s">
        <v>75</v>
      </c>
      <c r="G256" s="204" t="s">
        <v>76</v>
      </c>
      <c r="H256" s="57">
        <v>213368</v>
      </c>
      <c r="I256" s="220">
        <f>(73982.33+62725.03+31886.77+41517.4)</f>
        <v>210111.52999999997</v>
      </c>
      <c r="J256" s="58">
        <f t="shared" si="7"/>
        <v>98.473777698623948</v>
      </c>
      <c r="K256" s="59">
        <f>J256</f>
        <v>98.473777698623948</v>
      </c>
      <c r="L256" s="54" t="s">
        <v>187</v>
      </c>
      <c r="M256" s="84" t="s">
        <v>143</v>
      </c>
      <c r="N256" s="248"/>
    </row>
    <row r="257" spans="1:14" ht="98.25" customHeight="1" x14ac:dyDescent="0.25">
      <c r="A257" s="249"/>
      <c r="B257" s="249"/>
      <c r="C257" s="239" t="s">
        <v>199</v>
      </c>
      <c r="D257" s="242" t="s">
        <v>15</v>
      </c>
      <c r="E257" s="43" t="s">
        <v>16</v>
      </c>
      <c r="F257" s="145" t="s">
        <v>73</v>
      </c>
      <c r="G257" s="198" t="s">
        <v>18</v>
      </c>
      <c r="H257" s="46">
        <v>90</v>
      </c>
      <c r="I257" s="199">
        <f>ROUND(389/335*100,0)</f>
        <v>116</v>
      </c>
      <c r="J257" s="77">
        <v>100</v>
      </c>
      <c r="K257" s="236">
        <f>(100+100)/2</f>
        <v>100</v>
      </c>
      <c r="L257" s="43" t="s">
        <v>188</v>
      </c>
      <c r="M257" s="145" t="s">
        <v>141</v>
      </c>
      <c r="N257" s="246">
        <f>(K257+K259)/2</f>
        <v>91.17647058823529</v>
      </c>
    </row>
    <row r="258" spans="1:14" ht="98.25" customHeight="1" x14ac:dyDescent="0.25">
      <c r="A258" s="250"/>
      <c r="B258" s="250"/>
      <c r="C258" s="240"/>
      <c r="D258" s="243"/>
      <c r="E258" s="49" t="s">
        <v>16</v>
      </c>
      <c r="F258" s="83" t="s">
        <v>145</v>
      </c>
      <c r="G258" s="202" t="s">
        <v>18</v>
      </c>
      <c r="H258" s="52">
        <v>97</v>
      </c>
      <c r="I258" s="203">
        <v>100</v>
      </c>
      <c r="J258" s="53">
        <v>100</v>
      </c>
      <c r="K258" s="245"/>
      <c r="L258" s="49" t="s">
        <v>22</v>
      </c>
      <c r="M258" s="49" t="s">
        <v>146</v>
      </c>
      <c r="N258" s="247"/>
    </row>
    <row r="259" spans="1:14" ht="98.25" customHeight="1" thickBot="1" x14ac:dyDescent="0.3">
      <c r="A259" s="251"/>
      <c r="B259" s="251"/>
      <c r="C259" s="241"/>
      <c r="D259" s="244"/>
      <c r="E259" s="54" t="s">
        <v>24</v>
      </c>
      <c r="F259" s="91" t="s">
        <v>200</v>
      </c>
      <c r="G259" s="204" t="s">
        <v>76</v>
      </c>
      <c r="H259" s="57">
        <v>17</v>
      </c>
      <c r="I259" s="220">
        <v>14</v>
      </c>
      <c r="J259" s="58">
        <f t="shared" ref="J259" si="8">I259/H259*100</f>
        <v>82.35294117647058</v>
      </c>
      <c r="K259" s="59">
        <f>J259</f>
        <v>82.35294117647058</v>
      </c>
      <c r="L259" s="54" t="s">
        <v>187</v>
      </c>
      <c r="M259" s="84" t="s">
        <v>143</v>
      </c>
      <c r="N259" s="248"/>
    </row>
    <row r="260" spans="1:14" ht="19.5" thickBot="1" x14ac:dyDescent="0.3">
      <c r="A260" s="103"/>
      <c r="M260" s="32" t="s">
        <v>32</v>
      </c>
      <c r="N260" s="104">
        <v>22</v>
      </c>
    </row>
    <row r="261" spans="1:14" ht="19.5" thickBot="1" x14ac:dyDescent="0.3">
      <c r="A261" s="103"/>
      <c r="M261" s="32" t="s">
        <v>33</v>
      </c>
      <c r="N261" s="104">
        <v>24</v>
      </c>
    </row>
    <row r="262" spans="1:14" ht="103.5" customHeight="1" x14ac:dyDescent="0.25">
      <c r="A262" s="273" t="s">
        <v>147</v>
      </c>
      <c r="B262" s="258">
        <v>2434500433</v>
      </c>
      <c r="C262" s="290" t="s">
        <v>148</v>
      </c>
      <c r="D262" s="232" t="s">
        <v>15</v>
      </c>
      <c r="E262" s="43" t="s">
        <v>16</v>
      </c>
      <c r="F262" s="44" t="s">
        <v>73</v>
      </c>
      <c r="G262" s="45" t="s">
        <v>18</v>
      </c>
      <c r="H262" s="46">
        <v>90</v>
      </c>
      <c r="I262" s="77">
        <v>52</v>
      </c>
      <c r="J262" s="77">
        <f>I262/H262*100</f>
        <v>57.777777777777771</v>
      </c>
      <c r="K262" s="287">
        <f>(100+J262)/2</f>
        <v>78.888888888888886</v>
      </c>
      <c r="L262" s="145" t="s">
        <v>189</v>
      </c>
      <c r="M262" s="201" t="s">
        <v>231</v>
      </c>
      <c r="N262" s="246">
        <f>(K262+K264)/2</f>
        <v>93.727037774779205</v>
      </c>
    </row>
    <row r="263" spans="1:14" ht="48" customHeight="1" x14ac:dyDescent="0.25">
      <c r="A263" s="253"/>
      <c r="B263" s="254"/>
      <c r="C263" s="291"/>
      <c r="D263" s="233"/>
      <c r="E263" s="49" t="s">
        <v>16</v>
      </c>
      <c r="F263" s="50" t="s">
        <v>149</v>
      </c>
      <c r="G263" s="51" t="s">
        <v>18</v>
      </c>
      <c r="H263" s="52">
        <v>97</v>
      </c>
      <c r="I263" s="52">
        <v>100</v>
      </c>
      <c r="J263" s="53">
        <v>100</v>
      </c>
      <c r="K263" s="288"/>
      <c r="L263" s="83" t="s">
        <v>22</v>
      </c>
      <c r="M263" s="83" t="s">
        <v>150</v>
      </c>
      <c r="N263" s="247"/>
    </row>
    <row r="264" spans="1:14" ht="78.75" customHeight="1" thickBot="1" x14ac:dyDescent="0.3">
      <c r="A264" s="253"/>
      <c r="B264" s="254"/>
      <c r="C264" s="292"/>
      <c r="D264" s="234"/>
      <c r="E264" s="54" t="s">
        <v>24</v>
      </c>
      <c r="F264" s="55" t="s">
        <v>75</v>
      </c>
      <c r="G264" s="56" t="s">
        <v>76</v>
      </c>
      <c r="H264" s="57">
        <v>15563</v>
      </c>
      <c r="I264" s="139">
        <v>16896</v>
      </c>
      <c r="J264" s="88">
        <f t="shared" ref="J264" si="9">I264/H264*100</f>
        <v>108.56518666066954</v>
      </c>
      <c r="K264" s="222">
        <f>J264</f>
        <v>108.56518666066954</v>
      </c>
      <c r="L264" s="91" t="s">
        <v>19</v>
      </c>
      <c r="M264" s="91" t="s">
        <v>168</v>
      </c>
      <c r="N264" s="248"/>
    </row>
    <row r="265" spans="1:14" ht="86.25" customHeight="1" x14ac:dyDescent="0.25">
      <c r="A265" s="253"/>
      <c r="B265" s="254"/>
      <c r="C265" s="290" t="s">
        <v>151</v>
      </c>
      <c r="D265" s="232" t="s">
        <v>15</v>
      </c>
      <c r="E265" s="43" t="s">
        <v>16</v>
      </c>
      <c r="F265" s="44" t="s">
        <v>73</v>
      </c>
      <c r="G265" s="45" t="s">
        <v>18</v>
      </c>
      <c r="H265" s="46">
        <v>90</v>
      </c>
      <c r="I265" s="126">
        <v>108</v>
      </c>
      <c r="J265" s="77">
        <v>100</v>
      </c>
      <c r="K265" s="235">
        <f>(100+100)/2</f>
        <v>100</v>
      </c>
      <c r="L265" s="145" t="s">
        <v>189</v>
      </c>
      <c r="M265" s="145" t="s">
        <v>232</v>
      </c>
      <c r="N265" s="266">
        <f>(K265+K267)/2</f>
        <v>98.880630092756235</v>
      </c>
    </row>
    <row r="266" spans="1:14" ht="57" customHeight="1" x14ac:dyDescent="0.25">
      <c r="A266" s="253"/>
      <c r="B266" s="254"/>
      <c r="C266" s="291"/>
      <c r="D266" s="233"/>
      <c r="E266" s="49" t="s">
        <v>16</v>
      </c>
      <c r="F266" s="50" t="s">
        <v>149</v>
      </c>
      <c r="G266" s="51" t="s">
        <v>18</v>
      </c>
      <c r="H266" s="52">
        <v>97</v>
      </c>
      <c r="I266" s="132">
        <v>100</v>
      </c>
      <c r="J266" s="53">
        <v>100</v>
      </c>
      <c r="K266" s="236"/>
      <c r="L266" s="83" t="s">
        <v>22</v>
      </c>
      <c r="M266" s="83" t="s">
        <v>150</v>
      </c>
      <c r="N266" s="237"/>
    </row>
    <row r="267" spans="1:14" ht="79.5" customHeight="1" thickBot="1" x14ac:dyDescent="0.3">
      <c r="A267" s="253"/>
      <c r="B267" s="254"/>
      <c r="C267" s="291"/>
      <c r="D267" s="233"/>
      <c r="E267" s="84" t="s">
        <v>24</v>
      </c>
      <c r="F267" s="85" t="s">
        <v>75</v>
      </c>
      <c r="G267" s="86" t="s">
        <v>76</v>
      </c>
      <c r="H267" s="87">
        <v>104683</v>
      </c>
      <c r="I267" s="153">
        <v>102339.42</v>
      </c>
      <c r="J267" s="88">
        <f t="shared" ref="J267" si="10">I267/H267*100</f>
        <v>97.761260185512455</v>
      </c>
      <c r="K267" s="89">
        <f>J267</f>
        <v>97.761260185512455</v>
      </c>
      <c r="L267" s="90" t="s">
        <v>90</v>
      </c>
      <c r="M267" s="90" t="s">
        <v>233</v>
      </c>
      <c r="N267" s="237"/>
    </row>
    <row r="268" spans="1:14" ht="102.75" customHeight="1" x14ac:dyDescent="0.25">
      <c r="A268" s="253"/>
      <c r="B268" s="254"/>
      <c r="C268" s="239" t="s">
        <v>152</v>
      </c>
      <c r="D268" s="232" t="s">
        <v>15</v>
      </c>
      <c r="E268" s="43" t="s">
        <v>16</v>
      </c>
      <c r="F268" s="44" t="s">
        <v>73</v>
      </c>
      <c r="G268" s="45" t="s">
        <v>18</v>
      </c>
      <c r="H268" s="46">
        <v>90</v>
      </c>
      <c r="I268" s="126">
        <v>130</v>
      </c>
      <c r="J268" s="77">
        <v>100</v>
      </c>
      <c r="K268" s="235">
        <f>(100+100)/2</f>
        <v>100</v>
      </c>
      <c r="L268" s="145" t="s">
        <v>190</v>
      </c>
      <c r="M268" s="145" t="s">
        <v>231</v>
      </c>
      <c r="N268" s="266">
        <f>(K268+K270)/2</f>
        <v>98.711751174628034</v>
      </c>
    </row>
    <row r="269" spans="1:14" ht="59.25" customHeight="1" x14ac:dyDescent="0.25">
      <c r="A269" s="253"/>
      <c r="B269" s="254"/>
      <c r="C269" s="240"/>
      <c r="D269" s="233"/>
      <c r="E269" s="49" t="s">
        <v>16</v>
      </c>
      <c r="F269" s="50" t="s">
        <v>149</v>
      </c>
      <c r="G269" s="51" t="s">
        <v>18</v>
      </c>
      <c r="H269" s="52">
        <v>97</v>
      </c>
      <c r="I269" s="132">
        <v>100</v>
      </c>
      <c r="J269" s="53">
        <v>100</v>
      </c>
      <c r="K269" s="236"/>
      <c r="L269" s="83" t="s">
        <v>22</v>
      </c>
      <c r="M269" s="83" t="s">
        <v>150</v>
      </c>
      <c r="N269" s="237"/>
    </row>
    <row r="270" spans="1:14" ht="80.25" customHeight="1" thickBot="1" x14ac:dyDescent="0.3">
      <c r="A270" s="253"/>
      <c r="B270" s="254"/>
      <c r="C270" s="241"/>
      <c r="D270" s="234"/>
      <c r="E270" s="54" t="s">
        <v>24</v>
      </c>
      <c r="F270" s="55" t="s">
        <v>75</v>
      </c>
      <c r="G270" s="56" t="s">
        <v>76</v>
      </c>
      <c r="H270" s="57">
        <v>20432</v>
      </c>
      <c r="I270" s="139">
        <v>19905.57</v>
      </c>
      <c r="J270" s="58">
        <f>I270/H270*100</f>
        <v>97.423502349256069</v>
      </c>
      <c r="K270" s="59">
        <f>J270</f>
        <v>97.423502349256069</v>
      </c>
      <c r="L270" s="91" t="s">
        <v>153</v>
      </c>
      <c r="M270" s="91" t="s">
        <v>231</v>
      </c>
      <c r="N270" s="238"/>
    </row>
    <row r="271" spans="1:14" ht="69.75" customHeight="1" thickBot="1" x14ac:dyDescent="0.3">
      <c r="A271" s="253"/>
      <c r="B271" s="254"/>
      <c r="C271" s="284" t="s">
        <v>154</v>
      </c>
      <c r="D271" s="293" t="s">
        <v>15</v>
      </c>
      <c r="E271" s="43" t="s">
        <v>16</v>
      </c>
      <c r="F271" s="44" t="s">
        <v>73</v>
      </c>
      <c r="G271" s="45" t="s">
        <v>18</v>
      </c>
      <c r="H271" s="185">
        <v>90</v>
      </c>
      <c r="I271" s="126">
        <v>85</v>
      </c>
      <c r="J271" s="77">
        <f>I271/H271*100</f>
        <v>94.444444444444443</v>
      </c>
      <c r="K271" s="287">
        <f>(100+J271)/2</f>
        <v>97.222222222222229</v>
      </c>
      <c r="L271" s="145" t="s">
        <v>190</v>
      </c>
      <c r="M271" s="145" t="s">
        <v>155</v>
      </c>
      <c r="N271" s="281">
        <f>(K271+K273)/2</f>
        <v>92.453851999345886</v>
      </c>
    </row>
    <row r="272" spans="1:14" ht="69" customHeight="1" thickBot="1" x14ac:dyDescent="0.3">
      <c r="A272" s="253"/>
      <c r="B272" s="254"/>
      <c r="C272" s="285"/>
      <c r="D272" s="294"/>
      <c r="E272" s="49" t="s">
        <v>16</v>
      </c>
      <c r="F272" s="50" t="s">
        <v>149</v>
      </c>
      <c r="G272" s="186" t="s">
        <v>18</v>
      </c>
      <c r="H272" s="208">
        <v>97</v>
      </c>
      <c r="I272" s="209">
        <v>100</v>
      </c>
      <c r="J272" s="53">
        <v>100</v>
      </c>
      <c r="K272" s="288"/>
      <c r="L272" s="83" t="s">
        <v>22</v>
      </c>
      <c r="M272" s="83" t="s">
        <v>150</v>
      </c>
      <c r="N272" s="282"/>
    </row>
    <row r="273" spans="1:17" ht="81.75" customHeight="1" thickBot="1" x14ac:dyDescent="0.3">
      <c r="A273" s="253"/>
      <c r="B273" s="255"/>
      <c r="C273" s="286"/>
      <c r="D273" s="295"/>
      <c r="E273" s="54" t="s">
        <v>24</v>
      </c>
      <c r="F273" s="55" t="s">
        <v>75</v>
      </c>
      <c r="G273" s="56" t="s">
        <v>76</v>
      </c>
      <c r="H273" s="210">
        <v>11551</v>
      </c>
      <c r="I273" s="139">
        <v>10128.549999999999</v>
      </c>
      <c r="J273" s="139">
        <f>I273/H273*100</f>
        <v>87.685481776469558</v>
      </c>
      <c r="K273" s="150">
        <f>J273</f>
        <v>87.685481776469558</v>
      </c>
      <c r="L273" s="91" t="s">
        <v>156</v>
      </c>
      <c r="M273" s="90" t="s">
        <v>231</v>
      </c>
      <c r="N273" s="282"/>
    </row>
    <row r="274" spans="1:17" ht="25.5" customHeight="1" thickBot="1" x14ac:dyDescent="0.3">
      <c r="A274" s="253"/>
      <c r="B274" s="184"/>
      <c r="C274" s="22"/>
      <c r="D274" s="20"/>
      <c r="E274" s="12"/>
      <c r="F274" s="13"/>
      <c r="G274" s="14"/>
      <c r="H274" s="17"/>
      <c r="I274" s="18"/>
      <c r="J274" s="18"/>
      <c r="K274" s="23"/>
      <c r="L274" s="74"/>
      <c r="M274" s="211" t="s">
        <v>32</v>
      </c>
      <c r="N274" s="104">
        <v>23</v>
      </c>
    </row>
    <row r="275" spans="1:17" ht="25.5" customHeight="1" thickBot="1" x14ac:dyDescent="0.3">
      <c r="A275" s="253"/>
      <c r="B275" s="184"/>
      <c r="C275" s="22"/>
      <c r="D275" s="20"/>
      <c r="E275" s="12"/>
      <c r="F275" s="13"/>
      <c r="G275" s="14"/>
      <c r="H275" s="17"/>
      <c r="I275" s="18"/>
      <c r="J275" s="18"/>
      <c r="K275" s="23"/>
      <c r="L275" s="74"/>
      <c r="M275" s="211" t="s">
        <v>33</v>
      </c>
      <c r="N275" s="104">
        <v>24</v>
      </c>
    </row>
    <row r="276" spans="1:17" ht="93.75" customHeight="1" x14ac:dyDescent="0.25">
      <c r="A276" s="253"/>
      <c r="B276" s="256"/>
      <c r="C276" s="259" t="s">
        <v>157</v>
      </c>
      <c r="D276" s="242" t="s">
        <v>15</v>
      </c>
      <c r="E276" s="43" t="s">
        <v>16</v>
      </c>
      <c r="F276" s="44" t="s">
        <v>73</v>
      </c>
      <c r="G276" s="45" t="s">
        <v>18</v>
      </c>
      <c r="H276" s="46">
        <v>90</v>
      </c>
      <c r="I276" s="126">
        <v>79</v>
      </c>
      <c r="J276" s="77">
        <f>I276/H276*100</f>
        <v>87.777777777777771</v>
      </c>
      <c r="K276" s="287">
        <f>(100+J276)/2</f>
        <v>93.888888888888886</v>
      </c>
      <c r="L276" s="145" t="s">
        <v>190</v>
      </c>
      <c r="M276" s="201" t="s">
        <v>231</v>
      </c>
      <c r="N276" s="281">
        <f>(K276+K278)/2</f>
        <v>91.414943186007903</v>
      </c>
    </row>
    <row r="277" spans="1:17" ht="66" customHeight="1" x14ac:dyDescent="0.25">
      <c r="A277" s="253"/>
      <c r="B277" s="257"/>
      <c r="C277" s="260"/>
      <c r="D277" s="283"/>
      <c r="E277" s="49" t="s">
        <v>16</v>
      </c>
      <c r="F277" s="50" t="s">
        <v>149</v>
      </c>
      <c r="G277" s="51" t="s">
        <v>18</v>
      </c>
      <c r="H277" s="52">
        <v>97</v>
      </c>
      <c r="I277" s="132">
        <v>100</v>
      </c>
      <c r="J277" s="53">
        <v>100</v>
      </c>
      <c r="K277" s="288"/>
      <c r="L277" s="83" t="s">
        <v>22</v>
      </c>
      <c r="M277" s="83" t="s">
        <v>150</v>
      </c>
      <c r="N277" s="282"/>
    </row>
    <row r="278" spans="1:17" ht="83.25" customHeight="1" thickBot="1" x14ac:dyDescent="0.3">
      <c r="A278" s="253"/>
      <c r="B278" s="257"/>
      <c r="C278" s="261"/>
      <c r="D278" s="212"/>
      <c r="E278" s="54" t="s">
        <v>24</v>
      </c>
      <c r="F278" s="55" t="s">
        <v>75</v>
      </c>
      <c r="G278" s="56" t="s">
        <v>76</v>
      </c>
      <c r="H278" s="57">
        <v>79861</v>
      </c>
      <c r="I278" s="139">
        <v>71029.17</v>
      </c>
      <c r="J278" s="58">
        <f>I278/H278*100</f>
        <v>88.940997483126921</v>
      </c>
      <c r="K278" s="59">
        <f>J278</f>
        <v>88.940997483126921</v>
      </c>
      <c r="L278" s="91" t="s">
        <v>90</v>
      </c>
      <c r="M278" s="91" t="s">
        <v>233</v>
      </c>
      <c r="N278" s="282"/>
    </row>
    <row r="279" spans="1:17" ht="93.75" customHeight="1" x14ac:dyDescent="0.25">
      <c r="A279" s="253"/>
      <c r="B279" s="257"/>
      <c r="C279" s="259" t="s">
        <v>158</v>
      </c>
      <c r="D279" s="242" t="s">
        <v>15</v>
      </c>
      <c r="E279" s="43" t="s">
        <v>16</v>
      </c>
      <c r="F279" s="44" t="s">
        <v>73</v>
      </c>
      <c r="G279" s="45" t="s">
        <v>18</v>
      </c>
      <c r="H279" s="46">
        <v>90</v>
      </c>
      <c r="I279" s="126">
        <v>192</v>
      </c>
      <c r="J279" s="77">
        <v>100</v>
      </c>
      <c r="K279" s="235">
        <f>(100+100)/2</f>
        <v>100</v>
      </c>
      <c r="L279" s="145" t="s">
        <v>190</v>
      </c>
      <c r="M279" s="145" t="s">
        <v>231</v>
      </c>
      <c r="N279" s="281">
        <f>(K279+K281)/2</f>
        <v>94.948494453248813</v>
      </c>
    </row>
    <row r="280" spans="1:17" ht="64.5" customHeight="1" x14ac:dyDescent="0.25">
      <c r="A280" s="253"/>
      <c r="B280" s="257"/>
      <c r="C280" s="260"/>
      <c r="D280" s="283"/>
      <c r="E280" s="49" t="s">
        <v>16</v>
      </c>
      <c r="F280" s="50" t="s">
        <v>149</v>
      </c>
      <c r="G280" s="51" t="s">
        <v>18</v>
      </c>
      <c r="H280" s="52">
        <v>97</v>
      </c>
      <c r="I280" s="52">
        <v>100</v>
      </c>
      <c r="J280" s="53">
        <v>100</v>
      </c>
      <c r="K280" s="236"/>
      <c r="L280" s="83" t="s">
        <v>22</v>
      </c>
      <c r="M280" s="83" t="s">
        <v>150</v>
      </c>
      <c r="N280" s="282"/>
    </row>
    <row r="281" spans="1:17" ht="96" customHeight="1" thickBot="1" x14ac:dyDescent="0.3">
      <c r="A281" s="253"/>
      <c r="B281" s="257"/>
      <c r="C281" s="261"/>
      <c r="D281" s="212" t="s">
        <v>15</v>
      </c>
      <c r="E281" s="54" t="s">
        <v>24</v>
      </c>
      <c r="F281" s="55" t="s">
        <v>75</v>
      </c>
      <c r="G281" s="56" t="s">
        <v>76</v>
      </c>
      <c r="H281" s="57">
        <v>10096</v>
      </c>
      <c r="I281" s="58">
        <v>9076</v>
      </c>
      <c r="J281" s="58">
        <f>I281/H281*100</f>
        <v>89.896988906497626</v>
      </c>
      <c r="K281" s="59">
        <f>J281</f>
        <v>89.896988906497626</v>
      </c>
      <c r="L281" s="91" t="s">
        <v>90</v>
      </c>
      <c r="M281" s="91" t="s">
        <v>231</v>
      </c>
      <c r="N281" s="282"/>
      <c r="Q281" s="228" t="s">
        <v>235</v>
      </c>
    </row>
    <row r="282" spans="1:17" ht="65.25" hidden="1" customHeight="1" x14ac:dyDescent="0.25">
      <c r="A282" s="253"/>
      <c r="B282" s="257"/>
      <c r="C282" s="259" t="s">
        <v>159</v>
      </c>
      <c r="D282" s="242" t="s">
        <v>15</v>
      </c>
      <c r="E282" s="43" t="s">
        <v>16</v>
      </c>
      <c r="F282" s="44" t="s">
        <v>77</v>
      </c>
      <c r="G282" s="45" t="s">
        <v>18</v>
      </c>
      <c r="H282" s="46">
        <v>97</v>
      </c>
      <c r="I282" s="46">
        <v>100</v>
      </c>
      <c r="J282" s="77">
        <v>100</v>
      </c>
      <c r="K282" s="235">
        <f>(100+100)/2</f>
        <v>100</v>
      </c>
      <c r="L282" s="145" t="s">
        <v>22</v>
      </c>
      <c r="M282" s="145"/>
      <c r="N282" s="266"/>
    </row>
    <row r="283" spans="1:17" ht="51.75" hidden="1" customHeight="1" x14ac:dyDescent="0.25">
      <c r="A283" s="253"/>
      <c r="B283" s="257"/>
      <c r="C283" s="260"/>
      <c r="D283" s="283"/>
      <c r="E283" s="49" t="s">
        <v>16</v>
      </c>
      <c r="F283" s="50" t="s">
        <v>160</v>
      </c>
      <c r="G283" s="51" t="s">
        <v>18</v>
      </c>
      <c r="H283" s="52">
        <v>97</v>
      </c>
      <c r="I283" s="52">
        <v>100</v>
      </c>
      <c r="J283" s="53">
        <v>100</v>
      </c>
      <c r="K283" s="236"/>
      <c r="L283" s="83" t="s">
        <v>22</v>
      </c>
      <c r="M283" s="83" t="s">
        <v>150</v>
      </c>
      <c r="N283" s="237"/>
    </row>
    <row r="284" spans="1:17" ht="65.25" hidden="1" customHeight="1" thickBot="1" x14ac:dyDescent="0.3">
      <c r="A284" s="253"/>
      <c r="B284" s="257"/>
      <c r="C284" s="261"/>
      <c r="D284" s="212"/>
      <c r="E284" s="54" t="s">
        <v>24</v>
      </c>
      <c r="F284" s="55" t="s">
        <v>161</v>
      </c>
      <c r="G284" s="56" t="s">
        <v>162</v>
      </c>
      <c r="H284" s="57"/>
      <c r="I284" s="57"/>
      <c r="J284" s="58"/>
      <c r="K284" s="59">
        <f>J284</f>
        <v>0</v>
      </c>
      <c r="L284" s="91" t="s">
        <v>19</v>
      </c>
      <c r="M284" s="91" t="s">
        <v>163</v>
      </c>
      <c r="N284" s="238"/>
    </row>
    <row r="285" spans="1:17" ht="84" hidden="1" customHeight="1" x14ac:dyDescent="0.25">
      <c r="A285" s="253"/>
      <c r="B285" s="257"/>
      <c r="C285" s="259" t="s">
        <v>164</v>
      </c>
      <c r="D285" s="242" t="s">
        <v>15</v>
      </c>
      <c r="E285" s="43" t="s">
        <v>16</v>
      </c>
      <c r="F285" s="44" t="s">
        <v>77</v>
      </c>
      <c r="G285" s="45" t="s">
        <v>18</v>
      </c>
      <c r="H285" s="46">
        <v>97</v>
      </c>
      <c r="I285" s="46">
        <v>100</v>
      </c>
      <c r="J285" s="77">
        <v>100</v>
      </c>
      <c r="K285" s="235">
        <f>(100+100)/2</f>
        <v>100</v>
      </c>
      <c r="L285" s="145" t="s">
        <v>22</v>
      </c>
      <c r="M285" s="145" t="s">
        <v>150</v>
      </c>
      <c r="N285" s="266"/>
    </row>
    <row r="286" spans="1:17" ht="79.5" hidden="1" customHeight="1" x14ac:dyDescent="0.25">
      <c r="A286" s="253"/>
      <c r="B286" s="257"/>
      <c r="C286" s="260"/>
      <c r="D286" s="283"/>
      <c r="E286" s="49" t="s">
        <v>16</v>
      </c>
      <c r="F286" s="50" t="s">
        <v>160</v>
      </c>
      <c r="G286" s="51" t="s">
        <v>18</v>
      </c>
      <c r="H286" s="52">
        <v>97</v>
      </c>
      <c r="I286" s="52">
        <v>100</v>
      </c>
      <c r="J286" s="53">
        <v>100</v>
      </c>
      <c r="K286" s="236"/>
      <c r="L286" s="83" t="s">
        <v>22</v>
      </c>
      <c r="M286" s="83" t="s">
        <v>150</v>
      </c>
      <c r="N286" s="237"/>
    </row>
    <row r="287" spans="1:17" ht="117.75" hidden="1" customHeight="1" thickBot="1" x14ac:dyDescent="0.3">
      <c r="A287" s="289"/>
      <c r="B287" s="267"/>
      <c r="C287" s="261"/>
      <c r="D287" s="212"/>
      <c r="E287" s="54" t="s">
        <v>24</v>
      </c>
      <c r="F287" s="55" t="s">
        <v>161</v>
      </c>
      <c r="G287" s="56" t="s">
        <v>162</v>
      </c>
      <c r="H287" s="57"/>
      <c r="I287" s="57"/>
      <c r="J287" s="58"/>
      <c r="K287" s="59"/>
      <c r="L287" s="91"/>
      <c r="M287" s="90" t="s">
        <v>165</v>
      </c>
      <c r="N287" s="237"/>
    </row>
    <row r="288" spans="1:17" ht="19.5" customHeight="1" thickBot="1" x14ac:dyDescent="0.3">
      <c r="M288" s="32" t="s">
        <v>32</v>
      </c>
      <c r="N288" s="104">
        <v>24</v>
      </c>
    </row>
    <row r="289" spans="1:14" ht="19.5" thickBot="1" x14ac:dyDescent="0.3">
      <c r="M289" s="32" t="s">
        <v>33</v>
      </c>
      <c r="N289" s="104">
        <v>24</v>
      </c>
    </row>
    <row r="290" spans="1:14" ht="21" x14ac:dyDescent="0.35">
      <c r="A290" s="213"/>
      <c r="B290" s="213"/>
      <c r="C290" s="213"/>
      <c r="D290" s="214"/>
      <c r="E290" s="214"/>
      <c r="F290" s="1"/>
      <c r="G290" s="1"/>
      <c r="H290" s="1"/>
      <c r="I290" s="1"/>
      <c r="J290" s="1"/>
      <c r="K290" s="1"/>
      <c r="L290" s="1"/>
      <c r="M290" s="1"/>
      <c r="N290" s="1"/>
    </row>
    <row r="291" spans="1:14" ht="21.75" customHeight="1" x14ac:dyDescent="0.35">
      <c r="A291" s="352" t="s">
        <v>201</v>
      </c>
      <c r="B291" s="352"/>
      <c r="C291" s="215"/>
      <c r="D291" s="215"/>
      <c r="E291" s="215"/>
      <c r="F291" s="1"/>
      <c r="G291" s="1"/>
      <c r="H291" s="1"/>
      <c r="I291" s="1"/>
      <c r="J291" s="1"/>
      <c r="K291" s="1"/>
      <c r="L291" s="1"/>
      <c r="M291" s="1"/>
      <c r="N291" s="1"/>
    </row>
    <row r="292" spans="1:14" ht="26.25" customHeight="1" x14ac:dyDescent="0.25">
      <c r="A292" s="352"/>
      <c r="B292" s="352"/>
      <c r="F292" s="1"/>
      <c r="G292" s="1"/>
      <c r="H292" s="1"/>
      <c r="I292" s="1"/>
      <c r="J292" s="1"/>
      <c r="K292" s="1"/>
      <c r="L292" s="1"/>
      <c r="M292" s="1"/>
      <c r="N292" s="1"/>
    </row>
    <row r="293" spans="1:14" ht="20.25" x14ac:dyDescent="0.3">
      <c r="A293" s="352"/>
      <c r="B293" s="352"/>
      <c r="C293" s="216"/>
      <c r="D293" s="216"/>
      <c r="E293" s="213" t="s">
        <v>202</v>
      </c>
      <c r="F293" s="1"/>
      <c r="G293" s="1"/>
      <c r="H293" s="1"/>
      <c r="I293" s="1"/>
      <c r="J293" s="1"/>
      <c r="K293" s="1"/>
      <c r="L293" s="1"/>
      <c r="M293" s="1"/>
      <c r="N293" s="1"/>
    </row>
    <row r="294" spans="1:14" ht="36.75" customHeight="1" x14ac:dyDescent="0.25">
      <c r="A294" s="37" t="s">
        <v>167</v>
      </c>
      <c r="B294" s="38"/>
      <c r="C294" s="38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</row>
    <row r="301" spans="1:14" x14ac:dyDescent="0.25">
      <c r="A301" t="s">
        <v>234</v>
      </c>
    </row>
  </sheetData>
  <mergeCells count="364">
    <mergeCell ref="N37:N39"/>
    <mergeCell ref="C40:C41"/>
    <mergeCell ref="D1:K4"/>
    <mergeCell ref="A291:B293"/>
    <mergeCell ref="K9:K10"/>
    <mergeCell ref="N9:N11"/>
    <mergeCell ref="C12:C13"/>
    <mergeCell ref="D12:D13"/>
    <mergeCell ref="N12:N13"/>
    <mergeCell ref="A6:A13"/>
    <mergeCell ref="C6:C8"/>
    <mergeCell ref="D6:D8"/>
    <mergeCell ref="K6:K7"/>
    <mergeCell ref="N6:N8"/>
    <mergeCell ref="C9:C11"/>
    <mergeCell ref="D9:D11"/>
    <mergeCell ref="A24:A31"/>
    <mergeCell ref="C24:C26"/>
    <mergeCell ref="D24:D26"/>
    <mergeCell ref="K24:K25"/>
    <mergeCell ref="N24:N26"/>
    <mergeCell ref="C30:C31"/>
    <mergeCell ref="D30:D31"/>
    <mergeCell ref="N30:N31"/>
    <mergeCell ref="A16:A23"/>
    <mergeCell ref="C16:C18"/>
    <mergeCell ref="D16:D18"/>
    <mergeCell ref="K16:K17"/>
    <mergeCell ref="N16:N18"/>
    <mergeCell ref="C22:C23"/>
    <mergeCell ref="D22:D23"/>
    <mergeCell ref="N22:N23"/>
    <mergeCell ref="D40:D41"/>
    <mergeCell ref="N40:N41"/>
    <mergeCell ref="A34:A41"/>
    <mergeCell ref="C34:C36"/>
    <mergeCell ref="D34:D36"/>
    <mergeCell ref="K34:K35"/>
    <mergeCell ref="N34:N36"/>
    <mergeCell ref="C37:C39"/>
    <mergeCell ref="D37:D39"/>
    <mergeCell ref="K37:K38"/>
    <mergeCell ref="C19:C21"/>
    <mergeCell ref="D19:D21"/>
    <mergeCell ref="K19:K20"/>
    <mergeCell ref="N19:N21"/>
    <mergeCell ref="C27:C29"/>
    <mergeCell ref="D27:D29"/>
    <mergeCell ref="K27:K28"/>
    <mergeCell ref="N27:N29"/>
    <mergeCell ref="D50:D51"/>
    <mergeCell ref="N50:N51"/>
    <mergeCell ref="A54:A86"/>
    <mergeCell ref="C54:C56"/>
    <mergeCell ref="D54:D56"/>
    <mergeCell ref="K54:K55"/>
    <mergeCell ref="N54:N56"/>
    <mergeCell ref="C57:C59"/>
    <mergeCell ref="D57:D59"/>
    <mergeCell ref="K57:K58"/>
    <mergeCell ref="A44:A51"/>
    <mergeCell ref="C44:C46"/>
    <mergeCell ref="D44:D46"/>
    <mergeCell ref="K44:K45"/>
    <mergeCell ref="N44:N46"/>
    <mergeCell ref="C47:C49"/>
    <mergeCell ref="D47:D49"/>
    <mergeCell ref="K47:K48"/>
    <mergeCell ref="N47:N49"/>
    <mergeCell ref="C50:C51"/>
    <mergeCell ref="N57:N59"/>
    <mergeCell ref="C60:C62"/>
    <mergeCell ref="D60:D62"/>
    <mergeCell ref="K60:K61"/>
    <mergeCell ref="N60:N62"/>
    <mergeCell ref="C63:C65"/>
    <mergeCell ref="D63:D65"/>
    <mergeCell ref="K63:K64"/>
    <mergeCell ref="N63:N65"/>
    <mergeCell ref="C74:C76"/>
    <mergeCell ref="D74:D76"/>
    <mergeCell ref="K74:K75"/>
    <mergeCell ref="N74:N76"/>
    <mergeCell ref="C77:C79"/>
    <mergeCell ref="D77:D79"/>
    <mergeCell ref="K77:K78"/>
    <mergeCell ref="N77:N79"/>
    <mergeCell ref="C68:C70"/>
    <mergeCell ref="D68:D70"/>
    <mergeCell ref="K68:K69"/>
    <mergeCell ref="N68:N70"/>
    <mergeCell ref="C71:C73"/>
    <mergeCell ref="D71:D73"/>
    <mergeCell ref="K71:K72"/>
    <mergeCell ref="N71:N73"/>
    <mergeCell ref="C82:C83"/>
    <mergeCell ref="D82:D83"/>
    <mergeCell ref="N82:N83"/>
    <mergeCell ref="C84:C86"/>
    <mergeCell ref="D84:D86"/>
    <mergeCell ref="K84:K85"/>
    <mergeCell ref="N84:N86"/>
    <mergeCell ref="D92:D94"/>
    <mergeCell ref="K92:K93"/>
    <mergeCell ref="N92:N94"/>
    <mergeCell ref="C98:C100"/>
    <mergeCell ref="D98:D100"/>
    <mergeCell ref="K98:K99"/>
    <mergeCell ref="N98:N100"/>
    <mergeCell ref="C103:C105"/>
    <mergeCell ref="D103:D105"/>
    <mergeCell ref="K103:K104"/>
    <mergeCell ref="N103:N105"/>
    <mergeCell ref="A89:A118"/>
    <mergeCell ref="C89:C91"/>
    <mergeCell ref="D89:D91"/>
    <mergeCell ref="K89:K90"/>
    <mergeCell ref="N89:N91"/>
    <mergeCell ref="C92:C94"/>
    <mergeCell ref="C95:C97"/>
    <mergeCell ref="D95:D97"/>
    <mergeCell ref="K95:K96"/>
    <mergeCell ref="N95:N97"/>
    <mergeCell ref="C116:C118"/>
    <mergeCell ref="D116:D118"/>
    <mergeCell ref="K116:K117"/>
    <mergeCell ref="N116:N118"/>
    <mergeCell ref="C112:C113"/>
    <mergeCell ref="D112:D113"/>
    <mergeCell ref="N112:N113"/>
    <mergeCell ref="C106:C108"/>
    <mergeCell ref="D106:D108"/>
    <mergeCell ref="K106:K107"/>
    <mergeCell ref="N106:N108"/>
    <mergeCell ref="C109:C111"/>
    <mergeCell ref="D109:D111"/>
    <mergeCell ref="K109:K110"/>
    <mergeCell ref="N109:N111"/>
    <mergeCell ref="C121:C123"/>
    <mergeCell ref="D121:D123"/>
    <mergeCell ref="K121:K122"/>
    <mergeCell ref="N121:N123"/>
    <mergeCell ref="C124:C126"/>
    <mergeCell ref="D124:D126"/>
    <mergeCell ref="K124:K125"/>
    <mergeCell ref="N124:N126"/>
    <mergeCell ref="C127:C128"/>
    <mergeCell ref="D127:D128"/>
    <mergeCell ref="N127:N128"/>
    <mergeCell ref="C132:C134"/>
    <mergeCell ref="D132:D134"/>
    <mergeCell ref="K132:K133"/>
    <mergeCell ref="N132:N134"/>
    <mergeCell ref="C135:C137"/>
    <mergeCell ref="D135:D137"/>
    <mergeCell ref="K135:K136"/>
    <mergeCell ref="N135:N137"/>
    <mergeCell ref="C129:C131"/>
    <mergeCell ref="D129:D131"/>
    <mergeCell ref="K129:K130"/>
    <mergeCell ref="N129:N131"/>
    <mergeCell ref="K146:K147"/>
    <mergeCell ref="N146:N148"/>
    <mergeCell ref="C149:C151"/>
    <mergeCell ref="D149:D151"/>
    <mergeCell ref="K149:K150"/>
    <mergeCell ref="N149:N151"/>
    <mergeCell ref="C140:C142"/>
    <mergeCell ref="D140:D142"/>
    <mergeCell ref="K140:K141"/>
    <mergeCell ref="N140:N142"/>
    <mergeCell ref="C143:C145"/>
    <mergeCell ref="D143:D145"/>
    <mergeCell ref="K143:K144"/>
    <mergeCell ref="N143:N145"/>
    <mergeCell ref="C161:C163"/>
    <mergeCell ref="D161:D163"/>
    <mergeCell ref="K161:K162"/>
    <mergeCell ref="N161:N163"/>
    <mergeCell ref="C164:C165"/>
    <mergeCell ref="A121:A158"/>
    <mergeCell ref="C169:C171"/>
    <mergeCell ref="D169:D171"/>
    <mergeCell ref="K169:K170"/>
    <mergeCell ref="N169:N171"/>
    <mergeCell ref="D164:D165"/>
    <mergeCell ref="N164:N165"/>
    <mergeCell ref="C166:C168"/>
    <mergeCell ref="D166:D168"/>
    <mergeCell ref="K166:K167"/>
    <mergeCell ref="C154:C155"/>
    <mergeCell ref="D154:D155"/>
    <mergeCell ref="N154:N155"/>
    <mergeCell ref="C156:C158"/>
    <mergeCell ref="D156:D158"/>
    <mergeCell ref="K156:K157"/>
    <mergeCell ref="N156:N158"/>
    <mergeCell ref="C146:C148"/>
    <mergeCell ref="D146:D148"/>
    <mergeCell ref="N166:N168"/>
    <mergeCell ref="C182:C184"/>
    <mergeCell ref="D182:D184"/>
    <mergeCell ref="K182:K183"/>
    <mergeCell ref="N182:N184"/>
    <mergeCell ref="C177:C179"/>
    <mergeCell ref="D177:D179"/>
    <mergeCell ref="K177:K178"/>
    <mergeCell ref="N177:N179"/>
    <mergeCell ref="C180:C181"/>
    <mergeCell ref="D180:D181"/>
    <mergeCell ref="N180:N181"/>
    <mergeCell ref="C172:C174"/>
    <mergeCell ref="D172:D174"/>
    <mergeCell ref="K172:K173"/>
    <mergeCell ref="N172:N174"/>
    <mergeCell ref="C187:C189"/>
    <mergeCell ref="D187:D189"/>
    <mergeCell ref="K187:K188"/>
    <mergeCell ref="N187:N189"/>
    <mergeCell ref="C190:C192"/>
    <mergeCell ref="D190:D192"/>
    <mergeCell ref="K190:K191"/>
    <mergeCell ref="N190:N192"/>
    <mergeCell ref="C193:C195"/>
    <mergeCell ref="D193:D195"/>
    <mergeCell ref="K193:K194"/>
    <mergeCell ref="N193:N195"/>
    <mergeCell ref="C198:C200"/>
    <mergeCell ref="D198:D200"/>
    <mergeCell ref="K198:K199"/>
    <mergeCell ref="N198:N200"/>
    <mergeCell ref="C208:C210"/>
    <mergeCell ref="D208:D210"/>
    <mergeCell ref="K208:K209"/>
    <mergeCell ref="N208:N210"/>
    <mergeCell ref="C201:C203"/>
    <mergeCell ref="D201:D203"/>
    <mergeCell ref="K201:K202"/>
    <mergeCell ref="N201:N203"/>
    <mergeCell ref="C206:C207"/>
    <mergeCell ref="D206:D207"/>
    <mergeCell ref="N206:N207"/>
    <mergeCell ref="C219:C221"/>
    <mergeCell ref="D219:D221"/>
    <mergeCell ref="K219:K220"/>
    <mergeCell ref="N219:N221"/>
    <mergeCell ref="C211:C213"/>
    <mergeCell ref="D211:D213"/>
    <mergeCell ref="K211:K212"/>
    <mergeCell ref="N211:N213"/>
    <mergeCell ref="C214:C216"/>
    <mergeCell ref="D214:D216"/>
    <mergeCell ref="K214:K215"/>
    <mergeCell ref="N214:N216"/>
    <mergeCell ref="C217:C218"/>
    <mergeCell ref="D217:D218"/>
    <mergeCell ref="N217:N218"/>
    <mergeCell ref="C225:C226"/>
    <mergeCell ref="D225:D226"/>
    <mergeCell ref="N225:N226"/>
    <mergeCell ref="C227:C229"/>
    <mergeCell ref="D227:D229"/>
    <mergeCell ref="C235:C237"/>
    <mergeCell ref="D235:D237"/>
    <mergeCell ref="K235:K236"/>
    <mergeCell ref="N235:N237"/>
    <mergeCell ref="D246:D248"/>
    <mergeCell ref="K246:K247"/>
    <mergeCell ref="N246:N248"/>
    <mergeCell ref="C240:C242"/>
    <mergeCell ref="D240:D242"/>
    <mergeCell ref="K240:K241"/>
    <mergeCell ref="N240:N242"/>
    <mergeCell ref="C243:C245"/>
    <mergeCell ref="K227:K228"/>
    <mergeCell ref="N227:N229"/>
    <mergeCell ref="C230:C232"/>
    <mergeCell ref="D230:D232"/>
    <mergeCell ref="K230:K231"/>
    <mergeCell ref="N230:N232"/>
    <mergeCell ref="K265:K266"/>
    <mergeCell ref="N265:N267"/>
    <mergeCell ref="C268:C270"/>
    <mergeCell ref="K268:K269"/>
    <mergeCell ref="N268:N270"/>
    <mergeCell ref="D254:D256"/>
    <mergeCell ref="K254:K255"/>
    <mergeCell ref="N254:N256"/>
    <mergeCell ref="A262:A287"/>
    <mergeCell ref="C262:C264"/>
    <mergeCell ref="D262:D264"/>
    <mergeCell ref="K262:K263"/>
    <mergeCell ref="N262:N264"/>
    <mergeCell ref="C265:C267"/>
    <mergeCell ref="D265:D267"/>
    <mergeCell ref="C285:C287"/>
    <mergeCell ref="D285:D286"/>
    <mergeCell ref="K285:K286"/>
    <mergeCell ref="N285:N287"/>
    <mergeCell ref="D268:D270"/>
    <mergeCell ref="D271:D273"/>
    <mergeCell ref="C279:C281"/>
    <mergeCell ref="D279:D280"/>
    <mergeCell ref="K279:K280"/>
    <mergeCell ref="N279:N281"/>
    <mergeCell ref="C282:C284"/>
    <mergeCell ref="D282:D283"/>
    <mergeCell ref="K282:K283"/>
    <mergeCell ref="N282:N284"/>
    <mergeCell ref="C271:C273"/>
    <mergeCell ref="K271:K272"/>
    <mergeCell ref="N271:N273"/>
    <mergeCell ref="C276:C278"/>
    <mergeCell ref="D276:D277"/>
    <mergeCell ref="K276:K277"/>
    <mergeCell ref="N276:N278"/>
    <mergeCell ref="B54:B70"/>
    <mergeCell ref="B71:B86"/>
    <mergeCell ref="B89:B100"/>
    <mergeCell ref="B103:B118"/>
    <mergeCell ref="B121:B137"/>
    <mergeCell ref="B140:B151"/>
    <mergeCell ref="B6:B13"/>
    <mergeCell ref="B16:B23"/>
    <mergeCell ref="B24:B31"/>
    <mergeCell ref="B34:B41"/>
    <mergeCell ref="B44:B51"/>
    <mergeCell ref="B262:B273"/>
    <mergeCell ref="B276:B287"/>
    <mergeCell ref="B154:B158"/>
    <mergeCell ref="B161:B174"/>
    <mergeCell ref="B177:B184"/>
    <mergeCell ref="B187:B203"/>
    <mergeCell ref="B206:B210"/>
    <mergeCell ref="B211:B218"/>
    <mergeCell ref="A211:A218"/>
    <mergeCell ref="A251:A256"/>
    <mergeCell ref="A240:A248"/>
    <mergeCell ref="A187:A210"/>
    <mergeCell ref="A161:A184"/>
    <mergeCell ref="C222:C224"/>
    <mergeCell ref="D222:D224"/>
    <mergeCell ref="K222:K223"/>
    <mergeCell ref="N222:N224"/>
    <mergeCell ref="C257:C259"/>
    <mergeCell ref="D257:D259"/>
    <mergeCell ref="K257:K258"/>
    <mergeCell ref="N257:N259"/>
    <mergeCell ref="A257:A259"/>
    <mergeCell ref="B257:B259"/>
    <mergeCell ref="A219:A237"/>
    <mergeCell ref="B219:B232"/>
    <mergeCell ref="B235:B237"/>
    <mergeCell ref="B240:B248"/>
    <mergeCell ref="B251:B256"/>
    <mergeCell ref="C251:C253"/>
    <mergeCell ref="D251:D253"/>
    <mergeCell ref="K251:K252"/>
    <mergeCell ref="N251:N253"/>
    <mergeCell ref="C254:C256"/>
    <mergeCell ref="D243:D245"/>
    <mergeCell ref="K243:K244"/>
    <mergeCell ref="N243:N245"/>
    <mergeCell ref="C246:C248"/>
  </mergeCells>
  <pageMargins left="0.11811023622047245" right="0.11811023622047245" top="0.74803149606299213" bottom="0.74803149606299213" header="0.31496062992125984" footer="0.31496062992125984"/>
  <pageSetup paperSize="9" scale="37" orientation="landscape" r:id="rId1"/>
  <rowBreaks count="21" manualBreakCount="21">
    <brk id="15" max="16383" man="1"/>
    <brk id="33" max="16383" man="1"/>
    <brk id="51" max="13" man="1"/>
    <brk id="67" max="13" man="1"/>
    <brk id="81" max="13" man="1"/>
    <brk id="88" max="16383" man="1"/>
    <brk id="102" max="16383" man="1"/>
    <brk id="120" max="13" man="1"/>
    <brk id="137" max="13" man="1"/>
    <brk id="153" max="13" man="1"/>
    <brk id="160" max="13" man="1"/>
    <brk id="176" max="13" man="1"/>
    <brk id="186" max="16383" man="1"/>
    <brk id="197" max="13" man="1"/>
    <brk id="205" max="16383" man="1"/>
    <brk id="218" max="16383" man="1"/>
    <brk id="234" max="16383" man="1"/>
    <brk id="239" max="16383" man="1"/>
    <brk id="250" max="16383" man="1"/>
    <brk id="261" max="13" man="1"/>
    <brk id="27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1" sqref="K21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2021-02-24T04:54:06Z</dcterms:modified>
</cp:coreProperties>
</file>